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O:\30 新制度担当（認こ担当含）\106 給付\03 法令・通知・事務連絡\公定価格試算ソフト\H31.4とR1.10\●R1.10～\ロック有り版（HP掲出）\"/>
    </mc:Choice>
  </mc:AlternateContent>
  <bookViews>
    <workbookView xWindow="10236" yWindow="0" windowWidth="10272" windowHeight="7548" tabRatio="837"/>
  </bookViews>
  <sheets>
    <sheet name="入力シート" sheetId="30" r:id="rId1"/>
    <sheet name="計算シート" sheetId="31" r:id="rId2"/>
    <sheet name="１号 単価表②" sheetId="45" r:id="rId3"/>
    <sheet name="１号 単価表" sheetId="44" r:id="rId4"/>
    <sheet name="２・３号 単価表" sheetId="46" r:id="rId5"/>
    <sheet name="２・３号 単価表②" sheetId="47" r:id="rId6"/>
    <sheet name="１～３号対応表" sheetId="32" r:id="rId7"/>
    <sheet name="Ver." sheetId="33" r:id="rId8"/>
    <sheet name="都道府県市区町村" sheetId="34" r:id="rId9"/>
    <sheet name="自動入力" sheetId="35" r:id="rId10"/>
  </sheets>
  <externalReferences>
    <externalReference r:id="rId11"/>
    <externalReference r:id="rId12"/>
  </externalReferences>
  <definedNames>
    <definedName name="_xlnm._FilterDatabase" localSheetId="3" hidden="1">'１号 単価表'!$A$4:$BO$40</definedName>
    <definedName name="_xlnm._FilterDatabase" localSheetId="4" hidden="1">'２・３号 単価表'!$A$9:$CI$510</definedName>
    <definedName name="Ｂ有無">[1]対応表!$M$3:$M$4</definedName>
    <definedName name="_xlnm.Print_Area" localSheetId="3">'１号 単価表'!$A$1:$BJ$278</definedName>
    <definedName name="_xlnm.Print_Area" localSheetId="2">'１号 単価表②'!$A$1:$W$55</definedName>
    <definedName name="_xlnm.Print_Area" localSheetId="4">'２・３号 単価表'!$A$1:$BP$582</definedName>
    <definedName name="_xlnm.Print_Area" localSheetId="5">'２・３号 単価表②'!$A$1:$W$40</definedName>
    <definedName name="_xlnm.Print_Area" localSheetId="7">Ver.!$A$1:$AI$54</definedName>
    <definedName name="_xlnm.Print_Area" localSheetId="1">計算シート!$A$1:$AA$166</definedName>
    <definedName name="_xlnm.Print_Area" localSheetId="0">入力シート!$A$1:$AK$355</definedName>
    <definedName name="_xlnm.Print_Titles" localSheetId="3">'１号 単価表'!$A:$D,'１号 単価表'!$1:$6</definedName>
    <definedName name="_xlnm.Print_Titles" localSheetId="4">'２・３号 単価表'!$A:$D,'２・３号 単価表'!$1:$6</definedName>
    <definedName name="あり" localSheetId="3">#REF!</definedName>
    <definedName name="あり" localSheetId="2">#REF!</definedName>
    <definedName name="あり">#REF!</definedName>
    <definedName name="あり・なし">'１～３号対応表'!$I$3:$I$4</definedName>
    <definedName name="チーム保育教員数">'１～３号対応表'!$N$3:$N$16</definedName>
    <definedName name="なし" localSheetId="3">#REF!</definedName>
    <definedName name="なし" localSheetId="2">#REF!</definedName>
    <definedName name="なし">#REF!</definedName>
    <definedName name="愛知県">都道府県市区町村!$Y$3:$Y$57</definedName>
    <definedName name="愛媛県">都道府県市区町村!$AN$3:$AN$23</definedName>
    <definedName name="茨城県">都道府県市区町村!$J$3:$J$47</definedName>
    <definedName name="引上率">[2]単価引上率!$B$2</definedName>
    <definedName name="岡山県">都道府県市区町村!$AI$3:$AI$30</definedName>
    <definedName name="沖縄県">都道府県市区町村!$AW$3:$AW$44</definedName>
    <definedName name="岩手県">都道府県市区町村!$E$3:$E$36</definedName>
    <definedName name="岐阜県">都道府県市区町村!$W$3:$W$45</definedName>
    <definedName name="休日保育範囲">'１～３号対応表'!$W$2:$W$16</definedName>
    <definedName name="宮崎県">都道府県市区町村!$AU$3:$AU$29</definedName>
    <definedName name="宮城県">都道府県市区町村!$F$3:$F$38</definedName>
    <definedName name="給食週当たり実施日数">'１～３号対応表'!$L$3:$L$8</definedName>
    <definedName name="京都府">都道府県市区町村!$AB$3:$AB$29</definedName>
    <definedName name="熊本県">都道府県市区町村!$AS$3:$AS$48</definedName>
    <definedName name="群馬県">都道府県市区町村!$L$3:$L$38</definedName>
    <definedName name="広島県">都道府県市区町村!$AJ$3:$AJ$26</definedName>
    <definedName name="香川県">都道府県市区町村!$AM$3:$AM$20</definedName>
    <definedName name="高知県">都道府県市区町村!$AO$3:$AO$37</definedName>
    <definedName name="高齢者者等の年間総雇用時間数">'１～３号対応表'!$V$3:$V$6</definedName>
    <definedName name="佐賀県">都道府県市区町村!$AQ$3:$AQ$23</definedName>
    <definedName name="埼玉県">都道府県市区町村!$M$3:$M$66</definedName>
    <definedName name="三重県">都道府県市区町村!$Z$3:$Z$32</definedName>
    <definedName name="山形県">都道府県市区町村!$H$3:$H$38</definedName>
    <definedName name="山口県">都道府県市区町村!$AK$3:$AK$22</definedName>
    <definedName name="山梨県">都道府県市区町村!$U$3:$U$30</definedName>
    <definedName name="滋賀県">都道府県市区町村!$AA$3:$AA$22</definedName>
    <definedName name="鹿児島県">都道府県市区町村!$AV$3:$AV$46</definedName>
    <definedName name="質改善">'１～３号対応表'!$J$3:$J$4</definedName>
    <definedName name="秋田県">都道府県市区町村!$G$3:$G$28</definedName>
    <definedName name="新潟県">都道府県市区町村!$Q$3:$Q$33</definedName>
    <definedName name="神奈川県">都道府県市区町村!$P$3:$P$36</definedName>
    <definedName name="青森県">都道府県市区町村!$D$3:$D$43</definedName>
    <definedName name="静岡県">都道府県市区町村!$X$3:$X$38</definedName>
    <definedName name="石川県">都道府県市区町村!$S$3:$S$22</definedName>
    <definedName name="千葉県">都道府県市区町村!$N$3:$N$57</definedName>
    <definedName name="大阪府">都道府県市区町村!$AC$3:$AC$46</definedName>
    <definedName name="大分県">都道府県市区町村!$AT$3:$AT$21</definedName>
    <definedName name="地域区分">'１～３号対応表'!$C$3:$C$10</definedName>
    <definedName name="地域区分_減価償却費加算">'１～３号対応表'!$S$3:$S$6</definedName>
    <definedName name="地域区分_賃借料加算">'１～３号対応表'!$T$3:$T$6</definedName>
    <definedName name="長崎県">都道府県市区町村!$AR$3:$AR$24</definedName>
    <definedName name="長野県">都道府県市区町村!$V$3:$V$80</definedName>
    <definedName name="鳥取県">都道府県市区町村!$AG$3:$AG$22</definedName>
    <definedName name="都道府県">都道府県市区町村!$B$2:$AW$2</definedName>
    <definedName name="島根県">都道府県市区町村!$AH$3:$AH$22</definedName>
    <definedName name="東京都">都道府県市区町村!$O$3:$O$65</definedName>
    <definedName name="徳島県">都道府県市区町村!$AL$3:$AL$27</definedName>
    <definedName name="栃木県">都道府県市区町村!$K$3:$K$28</definedName>
    <definedName name="奈良県">都道府県市区町村!$AE$3:$AE$42</definedName>
    <definedName name="認可施設_機能部分">'１～３号対応表'!$R$3:$R$4</definedName>
    <definedName name="標準_都市部">'１～３号対応表'!$U$3:$U$4</definedName>
    <definedName name="富山県">都道府県市区町村!$R$3:$R$18</definedName>
    <definedName name="福井県">都道府県市区町村!$T$3:$T$20</definedName>
    <definedName name="福岡県">都道府県市区町村!$AP$3:$AP$63</definedName>
    <definedName name="福島県">都道府県市区町村!$I$3:$I$62</definedName>
    <definedName name="兵庫県">都道府県市区町村!$AD$3:$AD$44</definedName>
    <definedName name="平均勤続年数">'１～３号対応表'!$X$3:$X$14</definedName>
    <definedName name="北海道">都道府県市区町村!$C$3:$C$182</definedName>
    <definedName name="有無" localSheetId="3">#REF!</definedName>
    <definedName name="有無" localSheetId="2">#REF!</definedName>
    <definedName name="有無">#REF!</definedName>
    <definedName name="有無2">'１～３号対応表'!$AB$3:$AB$5</definedName>
    <definedName name="冷暖房費加算用地域区分">'１～３号対応表'!$M$3:$M$7</definedName>
    <definedName name="和歌山県">都道府県市区町村!$AF$3:$AF$33</definedName>
  </definedNames>
  <calcPr calcId="162913"/>
</workbook>
</file>

<file path=xl/calcChain.xml><?xml version="1.0" encoding="utf-8"?>
<calcChain xmlns="http://schemas.openxmlformats.org/spreadsheetml/2006/main">
  <c r="A579" i="35" l="1"/>
  <c r="A578" i="35"/>
  <c r="A577" i="35"/>
  <c r="A576" i="35"/>
  <c r="A575" i="35"/>
  <c r="A574" i="35"/>
  <c r="A573" i="35"/>
  <c r="A572" i="35"/>
  <c r="A571" i="35"/>
  <c r="A570" i="35"/>
  <c r="A569" i="35"/>
  <c r="A568" i="35"/>
  <c r="A567" i="35"/>
  <c r="A566" i="35"/>
  <c r="A565" i="35"/>
  <c r="A564" i="35"/>
  <c r="A563" i="35"/>
  <c r="A562" i="35"/>
  <c r="A561" i="35"/>
  <c r="A560" i="35"/>
  <c r="A559" i="35"/>
  <c r="A558" i="35"/>
  <c r="A557" i="35"/>
  <c r="A556" i="35"/>
  <c r="A555" i="35"/>
  <c r="A554" i="35"/>
  <c r="A553" i="35"/>
  <c r="A552" i="35"/>
  <c r="A551" i="35"/>
  <c r="A550" i="35"/>
  <c r="A549" i="35"/>
  <c r="A548" i="35"/>
  <c r="A547" i="35"/>
  <c r="A546" i="35"/>
  <c r="A545" i="35"/>
  <c r="A544" i="35"/>
  <c r="A543" i="35"/>
  <c r="A542" i="35"/>
  <c r="A541" i="35"/>
  <c r="A540" i="35"/>
  <c r="A539" i="35"/>
  <c r="A538" i="35"/>
  <c r="A537" i="35"/>
  <c r="A536" i="35"/>
  <c r="A535" i="35"/>
  <c r="A534" i="35"/>
  <c r="A533" i="35"/>
  <c r="A532" i="35"/>
  <c r="A531" i="35"/>
  <c r="A530" i="35"/>
  <c r="A529" i="35"/>
  <c r="A528" i="35"/>
  <c r="A527" i="35"/>
  <c r="A526" i="35"/>
  <c r="A525" i="35"/>
  <c r="A524" i="35"/>
  <c r="A523" i="35"/>
  <c r="A522" i="35"/>
  <c r="A521" i="35"/>
  <c r="A520" i="35"/>
  <c r="A519" i="35"/>
  <c r="A518" i="35"/>
  <c r="A517" i="35"/>
  <c r="A516" i="35"/>
  <c r="A515" i="35"/>
  <c r="A514" i="35"/>
  <c r="A513" i="35"/>
  <c r="A512" i="35"/>
  <c r="A511" i="35"/>
  <c r="A510" i="35"/>
  <c r="A509" i="35"/>
  <c r="A508" i="35"/>
  <c r="A507" i="35"/>
  <c r="A506" i="35"/>
  <c r="A505" i="35"/>
  <c r="A504" i="35"/>
  <c r="A503" i="35"/>
  <c r="A502" i="35"/>
  <c r="A501" i="35"/>
  <c r="A500" i="35"/>
  <c r="A499" i="35"/>
  <c r="A498" i="35"/>
  <c r="A497" i="35"/>
  <c r="A496" i="35"/>
  <c r="A495" i="35"/>
  <c r="A494" i="35"/>
  <c r="A493" i="35"/>
  <c r="A492" i="35"/>
  <c r="A491" i="35"/>
  <c r="A490" i="35"/>
  <c r="A489" i="35"/>
  <c r="A488" i="35"/>
  <c r="A487" i="35"/>
  <c r="A486" i="35"/>
  <c r="A485" i="35"/>
  <c r="A484" i="35"/>
  <c r="A483" i="35"/>
  <c r="A482" i="35"/>
  <c r="A481" i="35"/>
  <c r="A480" i="35"/>
  <c r="A479" i="35"/>
  <c r="A478" i="35"/>
  <c r="A477" i="35"/>
  <c r="A476" i="35"/>
  <c r="A475" i="35"/>
  <c r="A474" i="35"/>
  <c r="A473" i="35"/>
  <c r="A472" i="35"/>
  <c r="A471" i="35"/>
  <c r="A470" i="35"/>
  <c r="A469" i="35"/>
  <c r="A468" i="35"/>
  <c r="A467" i="35"/>
  <c r="A466" i="35"/>
  <c r="A465" i="35"/>
  <c r="A464" i="35"/>
  <c r="A463" i="35"/>
  <c r="A462" i="35"/>
  <c r="A461" i="35"/>
  <c r="A460" i="35"/>
  <c r="A459" i="35"/>
  <c r="A458" i="35"/>
  <c r="A457" i="35"/>
  <c r="A456" i="35"/>
  <c r="A455" i="35"/>
  <c r="A454" i="35"/>
  <c r="A453" i="35"/>
  <c r="A452" i="35"/>
  <c r="A451" i="35"/>
  <c r="A450" i="35"/>
  <c r="A449" i="35"/>
  <c r="A448" i="35"/>
  <c r="A447" i="35"/>
  <c r="A446" i="35"/>
  <c r="A445" i="35"/>
  <c r="A444" i="35"/>
  <c r="F443" i="35"/>
  <c r="A443" i="35"/>
  <c r="F442" i="35"/>
  <c r="A442" i="35"/>
  <c r="F441" i="35"/>
  <c r="A441" i="35"/>
  <c r="F440" i="35"/>
  <c r="A440" i="35"/>
  <c r="F439" i="35"/>
  <c r="A439" i="35"/>
  <c r="F438" i="35"/>
  <c r="A438" i="35"/>
  <c r="F437" i="35"/>
  <c r="A437" i="35"/>
  <c r="F436" i="35"/>
  <c r="A436" i="35"/>
  <c r="F435" i="35"/>
  <c r="A435" i="35"/>
  <c r="F434" i="35"/>
  <c r="A434" i="35"/>
  <c r="F433" i="35"/>
  <c r="A433" i="35"/>
  <c r="F432" i="35"/>
  <c r="A432" i="35"/>
  <c r="F431" i="35"/>
  <c r="A431" i="35"/>
  <c r="F430" i="35"/>
  <c r="A430" i="35"/>
  <c r="F429" i="35"/>
  <c r="A429" i="35"/>
  <c r="F428" i="35"/>
  <c r="A428" i="35"/>
  <c r="F427" i="35"/>
  <c r="A427" i="35"/>
  <c r="F426" i="35"/>
  <c r="A426" i="35"/>
  <c r="F425" i="35"/>
  <c r="A425" i="35"/>
  <c r="F424" i="35"/>
  <c r="A424" i="35"/>
  <c r="F423" i="35"/>
  <c r="A423" i="35"/>
  <c r="F422" i="35"/>
  <c r="A422" i="35"/>
  <c r="F421" i="35"/>
  <c r="A421" i="35"/>
  <c r="F420" i="35"/>
  <c r="A420" i="35"/>
  <c r="F419" i="35"/>
  <c r="A419" i="35"/>
  <c r="F418" i="35"/>
  <c r="A418" i="35"/>
  <c r="F417" i="35"/>
  <c r="A417" i="35"/>
  <c r="F416" i="35"/>
  <c r="A416" i="35"/>
  <c r="F415" i="35"/>
  <c r="A415" i="35"/>
  <c r="F414" i="35"/>
  <c r="A414" i="35"/>
  <c r="F413" i="35"/>
  <c r="A413" i="35"/>
  <c r="F412" i="35"/>
  <c r="A412" i="35"/>
  <c r="F411" i="35"/>
  <c r="A411" i="35"/>
  <c r="F410" i="35"/>
  <c r="A410" i="35"/>
  <c r="F409" i="35"/>
  <c r="A409" i="35"/>
  <c r="F408" i="35"/>
  <c r="A408" i="35"/>
  <c r="F407" i="35"/>
  <c r="A407" i="35"/>
  <c r="F406" i="35"/>
  <c r="A406" i="35"/>
  <c r="F405" i="35"/>
  <c r="A405" i="35"/>
  <c r="F404" i="35"/>
  <c r="A404" i="35"/>
  <c r="F403" i="35"/>
  <c r="A403" i="35"/>
  <c r="F402" i="35"/>
  <c r="A402" i="35"/>
  <c r="F401" i="35"/>
  <c r="A401" i="35"/>
  <c r="F400" i="35"/>
  <c r="A400" i="35"/>
  <c r="F399" i="35"/>
  <c r="A399" i="35"/>
  <c r="F398" i="35"/>
  <c r="A398" i="35"/>
  <c r="F397" i="35"/>
  <c r="A397" i="35"/>
  <c r="F396" i="35"/>
  <c r="A396" i="35"/>
  <c r="F395" i="35"/>
  <c r="A395" i="35"/>
  <c r="F394" i="35"/>
  <c r="A394" i="35"/>
  <c r="F393" i="35"/>
  <c r="A393" i="35"/>
  <c r="F392" i="35"/>
  <c r="A392" i="35"/>
  <c r="F391" i="35"/>
  <c r="A391" i="35"/>
  <c r="F390" i="35"/>
  <c r="A390" i="35"/>
  <c r="F389" i="35"/>
  <c r="A389" i="35"/>
  <c r="F388" i="35"/>
  <c r="A388" i="35"/>
  <c r="F387" i="35"/>
  <c r="A387" i="35"/>
  <c r="F386" i="35"/>
  <c r="A386" i="35"/>
  <c r="F385" i="35"/>
  <c r="A385" i="35"/>
  <c r="F384" i="35"/>
  <c r="A384" i="35"/>
  <c r="F383" i="35"/>
  <c r="A383" i="35"/>
  <c r="F382" i="35"/>
  <c r="A382" i="35"/>
  <c r="F381" i="35"/>
  <c r="A381" i="35"/>
  <c r="F380" i="35"/>
  <c r="A380" i="35"/>
  <c r="F379" i="35"/>
  <c r="A379" i="35"/>
  <c r="F378" i="35"/>
  <c r="A378" i="35"/>
  <c r="F377" i="35"/>
  <c r="A377" i="35"/>
  <c r="F376" i="35"/>
  <c r="A376" i="35"/>
  <c r="F375" i="35"/>
  <c r="A375" i="35"/>
  <c r="F374" i="35"/>
  <c r="A374" i="35"/>
  <c r="F373" i="35"/>
  <c r="A373" i="35"/>
  <c r="F372" i="35"/>
  <c r="A372" i="35"/>
  <c r="F371" i="35"/>
  <c r="A371" i="35"/>
  <c r="F370" i="35"/>
  <c r="A370" i="35"/>
  <c r="F369" i="35"/>
  <c r="A369" i="35"/>
  <c r="F368" i="35"/>
  <c r="A368" i="35"/>
  <c r="F367" i="35"/>
  <c r="A367" i="35"/>
  <c r="F366" i="35"/>
  <c r="A366" i="35"/>
  <c r="F365" i="35"/>
  <c r="A365" i="35"/>
  <c r="F364" i="35"/>
  <c r="A364" i="35"/>
  <c r="F363" i="35"/>
  <c r="A363" i="35"/>
  <c r="F362" i="35"/>
  <c r="A362" i="35"/>
  <c r="F361" i="35"/>
  <c r="A361" i="35"/>
  <c r="F360" i="35"/>
  <c r="A360" i="35"/>
  <c r="F359" i="35"/>
  <c r="A359" i="35"/>
  <c r="F358" i="35"/>
  <c r="A358" i="35"/>
  <c r="F357" i="35"/>
  <c r="A357" i="35"/>
  <c r="F356" i="35"/>
  <c r="A356" i="35"/>
  <c r="F355" i="35"/>
  <c r="A355" i="35"/>
  <c r="F354" i="35"/>
  <c r="A354" i="35"/>
  <c r="F353" i="35"/>
  <c r="A353" i="35"/>
  <c r="F352" i="35"/>
  <c r="A352" i="35"/>
  <c r="F351" i="35"/>
  <c r="A351" i="35"/>
  <c r="F350" i="35"/>
  <c r="A350" i="35"/>
  <c r="F349" i="35"/>
  <c r="A349" i="35"/>
  <c r="F348" i="35"/>
  <c r="A348" i="35"/>
  <c r="F347" i="35"/>
  <c r="A347" i="35"/>
  <c r="F346" i="35"/>
  <c r="A346" i="35"/>
  <c r="F345" i="35"/>
  <c r="A345" i="35"/>
  <c r="F344" i="35"/>
  <c r="A344" i="35"/>
  <c r="F343" i="35"/>
  <c r="A343" i="35"/>
  <c r="F342" i="35"/>
  <c r="A342" i="35"/>
  <c r="F341" i="35"/>
  <c r="A341" i="35"/>
  <c r="F340" i="35"/>
  <c r="A340" i="35"/>
  <c r="F339" i="35"/>
  <c r="A339" i="35"/>
  <c r="F338" i="35"/>
  <c r="A338" i="35"/>
  <c r="F337" i="35"/>
  <c r="A337" i="35"/>
  <c r="F336" i="35"/>
  <c r="A336" i="35"/>
  <c r="F335" i="35"/>
  <c r="A335" i="35"/>
  <c r="F334" i="35"/>
  <c r="A334" i="35"/>
  <c r="F333" i="35"/>
  <c r="A333" i="35"/>
  <c r="F332" i="35"/>
  <c r="A332" i="35"/>
  <c r="F331" i="35"/>
  <c r="A331" i="35"/>
  <c r="F330" i="35"/>
  <c r="A330" i="35"/>
  <c r="F329" i="35"/>
  <c r="A329" i="35"/>
  <c r="F328" i="35"/>
  <c r="A328" i="35"/>
  <c r="F327" i="35"/>
  <c r="A327" i="35"/>
  <c r="F326" i="35"/>
  <c r="A326" i="35"/>
  <c r="F325" i="35"/>
  <c r="A325" i="35"/>
  <c r="F324" i="35"/>
  <c r="A324" i="35"/>
  <c r="F323" i="35"/>
  <c r="A323" i="35"/>
  <c r="F322" i="35"/>
  <c r="A322" i="35"/>
  <c r="F321" i="35"/>
  <c r="A321" i="35"/>
  <c r="F320" i="35"/>
  <c r="A320" i="35"/>
  <c r="F319" i="35"/>
  <c r="A319" i="35"/>
  <c r="F318" i="35"/>
  <c r="A318" i="35"/>
  <c r="F317" i="35"/>
  <c r="A317" i="35"/>
  <c r="F316" i="35"/>
  <c r="A316" i="35"/>
  <c r="F315" i="35"/>
  <c r="A315" i="35"/>
  <c r="F314" i="35"/>
  <c r="A314" i="35"/>
  <c r="F313" i="35"/>
  <c r="A313" i="35"/>
  <c r="F312" i="35"/>
  <c r="A312" i="35"/>
  <c r="F311" i="35"/>
  <c r="A311" i="35"/>
  <c r="F310" i="35"/>
  <c r="A310" i="35"/>
  <c r="F309" i="35"/>
  <c r="A309" i="35"/>
  <c r="F308" i="35"/>
  <c r="A308" i="35"/>
  <c r="F307" i="35"/>
  <c r="A307" i="35"/>
  <c r="F306" i="35"/>
  <c r="A306" i="35"/>
  <c r="F305" i="35"/>
  <c r="A305" i="35"/>
  <c r="F304" i="35"/>
  <c r="A304" i="35"/>
  <c r="F303" i="35"/>
  <c r="A303" i="35"/>
  <c r="F302" i="35"/>
  <c r="A302" i="35"/>
  <c r="F301" i="35"/>
  <c r="A301" i="35"/>
  <c r="F300" i="35"/>
  <c r="A300" i="35"/>
  <c r="F299" i="35"/>
  <c r="A299" i="35"/>
  <c r="F298" i="35"/>
  <c r="A298" i="35"/>
  <c r="F297" i="35"/>
  <c r="A297" i="35"/>
  <c r="F296" i="35"/>
  <c r="A296" i="35"/>
  <c r="F295" i="35"/>
  <c r="A295" i="35"/>
  <c r="F294" i="35"/>
  <c r="A294" i="35"/>
  <c r="F293" i="35"/>
  <c r="A293" i="35"/>
  <c r="F292" i="35"/>
  <c r="A292" i="35"/>
  <c r="F291" i="35"/>
  <c r="A291" i="35"/>
  <c r="F290" i="35"/>
  <c r="A290" i="35"/>
  <c r="F289" i="35"/>
  <c r="A289" i="35"/>
  <c r="F288" i="35"/>
  <c r="A288" i="35"/>
  <c r="F287" i="35"/>
  <c r="A287" i="35"/>
  <c r="F286" i="35"/>
  <c r="A286" i="35"/>
  <c r="F285" i="35"/>
  <c r="A285" i="35"/>
  <c r="F284" i="35"/>
  <c r="A284" i="35"/>
  <c r="F283" i="35"/>
  <c r="A283" i="35"/>
  <c r="F282" i="35"/>
  <c r="A282" i="35"/>
  <c r="F281" i="35"/>
  <c r="A281" i="35"/>
  <c r="F280" i="35"/>
  <c r="A280" i="35"/>
  <c r="F279" i="35"/>
  <c r="A279" i="35"/>
  <c r="F278" i="35"/>
  <c r="A278" i="35"/>
  <c r="F277" i="35"/>
  <c r="A277" i="35"/>
  <c r="F276" i="35"/>
  <c r="A276" i="35"/>
  <c r="F275" i="35"/>
  <c r="A275" i="35"/>
  <c r="F274" i="35"/>
  <c r="A274" i="35"/>
  <c r="F273" i="35"/>
  <c r="A273" i="35"/>
  <c r="F272" i="35"/>
  <c r="A272" i="35"/>
  <c r="F271" i="35"/>
  <c r="A271" i="35"/>
  <c r="F270" i="35"/>
  <c r="A270" i="35"/>
  <c r="F269" i="35"/>
  <c r="A269" i="35"/>
  <c r="F268" i="35"/>
  <c r="A268" i="35"/>
  <c r="F267" i="35"/>
  <c r="A267" i="35"/>
  <c r="F266" i="35"/>
  <c r="A266" i="35"/>
  <c r="F265" i="35"/>
  <c r="A265" i="35"/>
  <c r="F264" i="35"/>
  <c r="A264" i="35"/>
  <c r="F263" i="35"/>
  <c r="A263" i="35"/>
  <c r="F262" i="35"/>
  <c r="A262" i="35"/>
  <c r="F261" i="35"/>
  <c r="A261" i="35"/>
  <c r="F260" i="35"/>
  <c r="A260" i="35"/>
  <c r="F259" i="35"/>
  <c r="A259" i="35"/>
  <c r="F258" i="35"/>
  <c r="A258" i="35"/>
  <c r="F257" i="35"/>
  <c r="A257" i="35"/>
  <c r="F256" i="35"/>
  <c r="A256" i="35"/>
  <c r="F255" i="35"/>
  <c r="A255" i="35"/>
  <c r="F254" i="35"/>
  <c r="A254" i="35"/>
  <c r="F253" i="35"/>
  <c r="A253" i="35"/>
  <c r="F252" i="35"/>
  <c r="A252" i="35"/>
  <c r="F251" i="35"/>
  <c r="A251" i="35"/>
  <c r="F250" i="35"/>
  <c r="A250" i="35"/>
  <c r="F249" i="35"/>
  <c r="A249" i="35"/>
  <c r="F248" i="35"/>
  <c r="A248" i="35"/>
  <c r="F247" i="35"/>
  <c r="A247" i="35"/>
  <c r="F246" i="35"/>
  <c r="A246" i="35"/>
  <c r="F245" i="35"/>
  <c r="A245" i="35"/>
  <c r="F244" i="35"/>
  <c r="A244" i="35"/>
  <c r="F243" i="35"/>
  <c r="A243" i="35"/>
  <c r="F242" i="35"/>
  <c r="A242" i="35"/>
  <c r="F241" i="35"/>
  <c r="A241" i="35"/>
  <c r="F240" i="35"/>
  <c r="A240" i="35"/>
  <c r="F239" i="35"/>
  <c r="A239" i="35"/>
  <c r="F238" i="35"/>
  <c r="A238" i="35"/>
  <c r="F237" i="35"/>
  <c r="A237" i="35"/>
  <c r="F236" i="35"/>
  <c r="A236" i="35"/>
  <c r="F235" i="35"/>
  <c r="A235" i="35"/>
  <c r="F234" i="35"/>
  <c r="A234" i="35"/>
  <c r="F233" i="35"/>
  <c r="A233" i="35"/>
  <c r="F232" i="35"/>
  <c r="A232" i="35"/>
  <c r="F231" i="35"/>
  <c r="A231" i="35"/>
  <c r="F230" i="35"/>
  <c r="A230" i="35"/>
  <c r="F229" i="35"/>
  <c r="A229" i="35"/>
  <c r="F228" i="35"/>
  <c r="A228" i="35"/>
  <c r="F227" i="35"/>
  <c r="A227" i="35"/>
  <c r="F226" i="35"/>
  <c r="A226" i="35"/>
  <c r="F225" i="35"/>
  <c r="A225" i="35"/>
  <c r="F224" i="35"/>
  <c r="A224" i="35"/>
  <c r="F223" i="35"/>
  <c r="A223" i="35"/>
  <c r="F222" i="35"/>
  <c r="A222" i="35"/>
  <c r="F221" i="35"/>
  <c r="A221" i="35"/>
  <c r="F220" i="35"/>
  <c r="A220" i="35"/>
  <c r="F219" i="35"/>
  <c r="A219" i="35"/>
  <c r="F218" i="35"/>
  <c r="A218" i="35"/>
  <c r="F217" i="35"/>
  <c r="A217" i="35"/>
  <c r="F216" i="35"/>
  <c r="A216" i="35"/>
  <c r="F215" i="35"/>
  <c r="A215" i="35"/>
  <c r="F214" i="35"/>
  <c r="A214" i="35"/>
  <c r="F213" i="35"/>
  <c r="A213" i="35"/>
  <c r="F212" i="35"/>
  <c r="A212" i="35"/>
  <c r="F211" i="35"/>
  <c r="A211" i="35"/>
  <c r="F210" i="35"/>
  <c r="A210" i="35"/>
  <c r="F209" i="35"/>
  <c r="A209" i="35"/>
  <c r="F208" i="35"/>
  <c r="A208" i="35"/>
  <c r="F207" i="35"/>
  <c r="A207" i="35"/>
  <c r="F206" i="35"/>
  <c r="A206" i="35"/>
  <c r="F205" i="35"/>
  <c r="A205" i="35"/>
  <c r="F204" i="35"/>
  <c r="A204" i="35"/>
  <c r="F203" i="35"/>
  <c r="A203" i="35"/>
  <c r="K202" i="35"/>
  <c r="F202" i="35"/>
  <c r="A202" i="35"/>
  <c r="K201" i="35"/>
  <c r="F201" i="35"/>
  <c r="A201" i="35"/>
  <c r="K200" i="35"/>
  <c r="F200" i="35"/>
  <c r="A200" i="35"/>
  <c r="K199" i="35"/>
  <c r="F199" i="35"/>
  <c r="A199" i="35"/>
  <c r="K198" i="35"/>
  <c r="F198" i="35"/>
  <c r="A198" i="35"/>
  <c r="K197" i="35"/>
  <c r="F197" i="35"/>
  <c r="A197" i="35"/>
  <c r="K196" i="35"/>
  <c r="F196" i="35"/>
  <c r="A196" i="35"/>
  <c r="K195" i="35"/>
  <c r="F195" i="35"/>
  <c r="A195" i="35"/>
  <c r="K194" i="35"/>
  <c r="F194" i="35"/>
  <c r="A194" i="35"/>
  <c r="K193" i="35"/>
  <c r="F193" i="35"/>
  <c r="A193" i="35"/>
  <c r="K192" i="35"/>
  <c r="F192" i="35"/>
  <c r="A192" i="35"/>
  <c r="K191" i="35"/>
  <c r="F191" i="35"/>
  <c r="A191" i="35"/>
  <c r="K190" i="35"/>
  <c r="F190" i="35"/>
  <c r="A190" i="35"/>
  <c r="K189" i="35"/>
  <c r="F189" i="35"/>
  <c r="A189" i="35"/>
  <c r="K188" i="35"/>
  <c r="F188" i="35"/>
  <c r="A188" i="35"/>
  <c r="K187" i="35"/>
  <c r="F187" i="35"/>
  <c r="A187" i="35"/>
  <c r="K186" i="35"/>
  <c r="F186" i="35"/>
  <c r="A186" i="35"/>
  <c r="K185" i="35"/>
  <c r="F185" i="35"/>
  <c r="A185" i="35"/>
  <c r="K184" i="35"/>
  <c r="F184" i="35"/>
  <c r="A184" i="35"/>
  <c r="K183" i="35"/>
  <c r="F183" i="35"/>
  <c r="A183" i="35"/>
  <c r="K182" i="35"/>
  <c r="F182" i="35"/>
  <c r="A182" i="35"/>
  <c r="K181" i="35"/>
  <c r="F181" i="35"/>
  <c r="A181" i="35"/>
  <c r="K180" i="35"/>
  <c r="F180" i="35"/>
  <c r="A180" i="35"/>
  <c r="K179" i="35"/>
  <c r="F179" i="35"/>
  <c r="A179" i="35"/>
  <c r="K178" i="35"/>
  <c r="F178" i="35"/>
  <c r="A178" i="35"/>
  <c r="K177" i="35"/>
  <c r="F177" i="35"/>
  <c r="A177" i="35"/>
  <c r="K176" i="35"/>
  <c r="F176" i="35"/>
  <c r="A176" i="35"/>
  <c r="K175" i="35"/>
  <c r="F175" i="35"/>
  <c r="A175" i="35"/>
  <c r="K174" i="35"/>
  <c r="F174" i="35"/>
  <c r="A174" i="35"/>
  <c r="K173" i="35"/>
  <c r="F173" i="35"/>
  <c r="A173" i="35"/>
  <c r="K172" i="35"/>
  <c r="F172" i="35"/>
  <c r="A172" i="35"/>
  <c r="K171" i="35"/>
  <c r="F171" i="35"/>
  <c r="A171" i="35"/>
  <c r="K170" i="35"/>
  <c r="F170" i="35"/>
  <c r="A170" i="35"/>
  <c r="K169" i="35"/>
  <c r="F169" i="35"/>
  <c r="A169" i="35"/>
  <c r="K168" i="35"/>
  <c r="F168" i="35"/>
  <c r="A168" i="35"/>
  <c r="K167" i="35"/>
  <c r="F167" i="35"/>
  <c r="A167" i="35"/>
  <c r="K166" i="35"/>
  <c r="F166" i="35"/>
  <c r="A166" i="35"/>
  <c r="K165" i="35"/>
  <c r="F165" i="35"/>
  <c r="A165" i="35"/>
  <c r="K164" i="35"/>
  <c r="F164" i="35"/>
  <c r="A164" i="35"/>
  <c r="K163" i="35"/>
  <c r="F163" i="35"/>
  <c r="A163" i="35"/>
  <c r="K162" i="35"/>
  <c r="F162" i="35"/>
  <c r="A162" i="35"/>
  <c r="K161" i="35"/>
  <c r="F161" i="35"/>
  <c r="A161" i="35"/>
  <c r="K160" i="35"/>
  <c r="F160" i="35"/>
  <c r="A160" i="35"/>
  <c r="K159" i="35"/>
  <c r="F159" i="35"/>
  <c r="A159" i="35"/>
  <c r="K158" i="35"/>
  <c r="F158" i="35"/>
  <c r="A158" i="35"/>
  <c r="K157" i="35"/>
  <c r="F157" i="35"/>
  <c r="A157" i="35"/>
  <c r="K156" i="35"/>
  <c r="F156" i="35"/>
  <c r="A156" i="35"/>
  <c r="K155" i="35"/>
  <c r="F155" i="35"/>
  <c r="A155" i="35"/>
  <c r="K154" i="35"/>
  <c r="F154" i="35"/>
  <c r="A154" i="35"/>
  <c r="K153" i="35"/>
  <c r="F153" i="35"/>
  <c r="A153" i="35"/>
  <c r="K152" i="35"/>
  <c r="F152" i="35"/>
  <c r="A152" i="35"/>
  <c r="K151" i="35"/>
  <c r="F151" i="35"/>
  <c r="A151" i="35"/>
  <c r="K150" i="35"/>
  <c r="F150" i="35"/>
  <c r="A150" i="35"/>
  <c r="K149" i="35"/>
  <c r="F149" i="35"/>
  <c r="A149" i="35"/>
  <c r="K148" i="35"/>
  <c r="F148" i="35"/>
  <c r="A148" i="35"/>
  <c r="K147" i="35"/>
  <c r="F147" i="35"/>
  <c r="A147" i="35"/>
  <c r="K146" i="35"/>
  <c r="F146" i="35"/>
  <c r="A146" i="35"/>
  <c r="K145" i="35"/>
  <c r="F145" i="35"/>
  <c r="A145" i="35"/>
  <c r="K144" i="35"/>
  <c r="F144" i="35"/>
  <c r="A144" i="35"/>
  <c r="K143" i="35"/>
  <c r="F143" i="35"/>
  <c r="A143" i="35"/>
  <c r="K142" i="35"/>
  <c r="F142" i="35"/>
  <c r="A142" i="35"/>
  <c r="K141" i="35"/>
  <c r="F141" i="35"/>
  <c r="A141" i="35"/>
  <c r="K140" i="35"/>
  <c r="F140" i="35"/>
  <c r="A140" i="35"/>
  <c r="K139" i="35"/>
  <c r="F139" i="35"/>
  <c r="A139" i="35"/>
  <c r="K138" i="35"/>
  <c r="F138" i="35"/>
  <c r="A138" i="35"/>
  <c r="K137" i="35"/>
  <c r="F137" i="35"/>
  <c r="A137" i="35"/>
  <c r="K136" i="35"/>
  <c r="F136" i="35"/>
  <c r="A136" i="35"/>
  <c r="K135" i="35"/>
  <c r="F135" i="35"/>
  <c r="A135" i="35"/>
  <c r="K134" i="35"/>
  <c r="F134" i="35"/>
  <c r="A134" i="35"/>
  <c r="K133" i="35"/>
  <c r="F133" i="35"/>
  <c r="A133" i="35"/>
  <c r="K132" i="35"/>
  <c r="F132" i="35"/>
  <c r="A132" i="35"/>
  <c r="K131" i="35"/>
  <c r="F131" i="35"/>
  <c r="A131" i="35"/>
  <c r="K130" i="35"/>
  <c r="F130" i="35"/>
  <c r="A130" i="35"/>
  <c r="K129" i="35"/>
  <c r="F129" i="35"/>
  <c r="A129" i="35"/>
  <c r="K128" i="35"/>
  <c r="F128" i="35"/>
  <c r="A128" i="35"/>
  <c r="K127" i="35"/>
  <c r="F127" i="35"/>
  <c r="A127" i="35"/>
  <c r="K126" i="35"/>
  <c r="F126" i="35"/>
  <c r="A126" i="35"/>
  <c r="K125" i="35"/>
  <c r="F125" i="35"/>
  <c r="A125" i="35"/>
  <c r="K124" i="35"/>
  <c r="F124" i="35"/>
  <c r="A124" i="35"/>
  <c r="K123" i="35"/>
  <c r="F123" i="35"/>
  <c r="A123" i="35"/>
  <c r="K122" i="35"/>
  <c r="F122" i="35"/>
  <c r="A122" i="35"/>
  <c r="K121" i="35"/>
  <c r="F121" i="35"/>
  <c r="A121" i="35"/>
  <c r="K120" i="35"/>
  <c r="F120" i="35"/>
  <c r="A120" i="35"/>
  <c r="K119" i="35"/>
  <c r="F119" i="35"/>
  <c r="A119" i="35"/>
  <c r="K118" i="35"/>
  <c r="F118" i="35"/>
  <c r="A118" i="35"/>
  <c r="K117" i="35"/>
  <c r="F117" i="35"/>
  <c r="A117" i="35"/>
  <c r="K116" i="35"/>
  <c r="F116" i="35"/>
  <c r="A116" i="35"/>
  <c r="K115" i="35"/>
  <c r="F115" i="35"/>
  <c r="A115" i="35"/>
  <c r="K114" i="35"/>
  <c r="F114" i="35"/>
  <c r="A114" i="35"/>
  <c r="K113" i="35"/>
  <c r="F113" i="35"/>
  <c r="A113" i="35"/>
  <c r="K112" i="35"/>
  <c r="F112" i="35"/>
  <c r="A112" i="35"/>
  <c r="K111" i="35"/>
  <c r="F111" i="35"/>
  <c r="A111" i="35"/>
  <c r="K110" i="35"/>
  <c r="F110" i="35"/>
  <c r="A110" i="35"/>
  <c r="K109" i="35"/>
  <c r="F109" i="35"/>
  <c r="A109" i="35"/>
  <c r="K108" i="35"/>
  <c r="F108" i="35"/>
  <c r="A108" i="35"/>
  <c r="K107" i="35"/>
  <c r="F107" i="35"/>
  <c r="A107" i="35"/>
  <c r="K106" i="35"/>
  <c r="F106" i="35"/>
  <c r="A106" i="35"/>
  <c r="K105" i="35"/>
  <c r="F105" i="35"/>
  <c r="A105" i="35"/>
  <c r="K104" i="35"/>
  <c r="F104" i="35"/>
  <c r="A104" i="35"/>
  <c r="K103" i="35"/>
  <c r="F103" i="35"/>
  <c r="A103" i="35"/>
  <c r="K102" i="35"/>
  <c r="F102" i="35"/>
  <c r="A102" i="35"/>
  <c r="K101" i="35"/>
  <c r="F101" i="35"/>
  <c r="A101" i="35"/>
  <c r="K100" i="35"/>
  <c r="F100" i="35"/>
  <c r="A100" i="35"/>
  <c r="K99" i="35"/>
  <c r="F99" i="35"/>
  <c r="A99" i="35"/>
  <c r="K98" i="35"/>
  <c r="F98" i="35"/>
  <c r="A98" i="35"/>
  <c r="K97" i="35"/>
  <c r="F97" i="35"/>
  <c r="A97" i="35"/>
  <c r="K96" i="35"/>
  <c r="F96" i="35"/>
  <c r="A96" i="35"/>
  <c r="K95" i="35"/>
  <c r="F95" i="35"/>
  <c r="A95" i="35"/>
  <c r="K94" i="35"/>
  <c r="F94" i="35"/>
  <c r="A94" i="35"/>
  <c r="K93" i="35"/>
  <c r="F93" i="35"/>
  <c r="A93" i="35"/>
  <c r="K92" i="35"/>
  <c r="F92" i="35"/>
  <c r="A92" i="35"/>
  <c r="K91" i="35"/>
  <c r="F91" i="35"/>
  <c r="A91" i="35"/>
  <c r="K90" i="35"/>
  <c r="F90" i="35"/>
  <c r="A90" i="35"/>
  <c r="K89" i="35"/>
  <c r="F89" i="35"/>
  <c r="A89" i="35"/>
  <c r="K88" i="35"/>
  <c r="F88" i="35"/>
  <c r="A88" i="35"/>
  <c r="K87" i="35"/>
  <c r="F87" i="35"/>
  <c r="A87" i="35"/>
  <c r="K86" i="35"/>
  <c r="F86" i="35"/>
  <c r="A86" i="35"/>
  <c r="K85" i="35"/>
  <c r="F85" i="35"/>
  <c r="A85" i="35"/>
  <c r="K84" i="35"/>
  <c r="F84" i="35"/>
  <c r="A84" i="35"/>
  <c r="K83" i="35"/>
  <c r="F83" i="35"/>
  <c r="A83" i="35"/>
  <c r="K82" i="35"/>
  <c r="F82" i="35"/>
  <c r="A82" i="35"/>
  <c r="K81" i="35"/>
  <c r="F81" i="35"/>
  <c r="A81" i="35"/>
  <c r="K80" i="35"/>
  <c r="F80" i="35"/>
  <c r="A80" i="35"/>
  <c r="K79" i="35"/>
  <c r="F79" i="35"/>
  <c r="A79" i="35"/>
  <c r="K78" i="35"/>
  <c r="F78" i="35"/>
  <c r="A78" i="35"/>
  <c r="K77" i="35"/>
  <c r="F77" i="35"/>
  <c r="A77" i="35"/>
  <c r="K76" i="35"/>
  <c r="F76" i="35"/>
  <c r="A76" i="35"/>
  <c r="K75" i="35"/>
  <c r="F75" i="35"/>
  <c r="A75" i="35"/>
  <c r="K74" i="35"/>
  <c r="F74" i="35"/>
  <c r="A74" i="35"/>
  <c r="K73" i="35"/>
  <c r="F73" i="35"/>
  <c r="A73" i="35"/>
  <c r="K72" i="35"/>
  <c r="F72" i="35"/>
  <c r="A72" i="35"/>
  <c r="K71" i="35"/>
  <c r="F71" i="35"/>
  <c r="A71" i="35"/>
  <c r="K70" i="35"/>
  <c r="F70" i="35"/>
  <c r="A70" i="35"/>
  <c r="K69" i="35"/>
  <c r="F69" i="35"/>
  <c r="A69" i="35"/>
  <c r="K68" i="35"/>
  <c r="F68" i="35"/>
  <c r="A68" i="35"/>
  <c r="K67" i="35"/>
  <c r="F67" i="35"/>
  <c r="A67" i="35"/>
  <c r="K66" i="35"/>
  <c r="F66" i="35"/>
  <c r="A66" i="35"/>
  <c r="K65" i="35"/>
  <c r="F65" i="35"/>
  <c r="A65" i="35"/>
  <c r="K64" i="35"/>
  <c r="F64" i="35"/>
  <c r="A64" i="35"/>
  <c r="K63" i="35"/>
  <c r="F63" i="35"/>
  <c r="A63" i="35"/>
  <c r="K62" i="35"/>
  <c r="F62" i="35"/>
  <c r="A62" i="35"/>
  <c r="K61" i="35"/>
  <c r="F61" i="35"/>
  <c r="A61" i="35"/>
  <c r="K60" i="35"/>
  <c r="F60" i="35"/>
  <c r="A60" i="35"/>
  <c r="K59" i="35"/>
  <c r="F59" i="35"/>
  <c r="A59" i="35"/>
  <c r="K58" i="35"/>
  <c r="F58" i="35"/>
  <c r="A58" i="35"/>
  <c r="K57" i="35"/>
  <c r="F57" i="35"/>
  <c r="A57" i="35"/>
  <c r="K56" i="35"/>
  <c r="F56" i="35"/>
  <c r="A56" i="35"/>
  <c r="K55" i="35"/>
  <c r="F55" i="35"/>
  <c r="A55" i="35"/>
  <c r="K54" i="35"/>
  <c r="F54" i="35"/>
  <c r="A54" i="35"/>
  <c r="K53" i="35"/>
  <c r="F53" i="35"/>
  <c r="A53" i="35"/>
  <c r="K52" i="35"/>
  <c r="F52" i="35"/>
  <c r="A52" i="35"/>
  <c r="K51" i="35"/>
  <c r="F51" i="35"/>
  <c r="A51" i="35"/>
  <c r="K50" i="35"/>
  <c r="F50" i="35"/>
  <c r="A50" i="35"/>
  <c r="K49" i="35"/>
  <c r="F49" i="35"/>
  <c r="A49" i="35"/>
  <c r="K48" i="35"/>
  <c r="F48" i="35"/>
  <c r="A48" i="35"/>
  <c r="K47" i="35"/>
  <c r="F47" i="35"/>
  <c r="A47" i="35"/>
  <c r="K46" i="35"/>
  <c r="F46" i="35"/>
  <c r="A46" i="35"/>
  <c r="K45" i="35"/>
  <c r="F45" i="35"/>
  <c r="A45" i="35"/>
  <c r="K44" i="35"/>
  <c r="F44" i="35"/>
  <c r="A44" i="35"/>
  <c r="K43" i="35"/>
  <c r="F43" i="35"/>
  <c r="A43" i="35"/>
  <c r="K42" i="35"/>
  <c r="F42" i="35"/>
  <c r="A42" i="35"/>
  <c r="K41" i="35"/>
  <c r="F41" i="35"/>
  <c r="A41" i="35"/>
  <c r="K40" i="35"/>
  <c r="F40" i="35"/>
  <c r="A40" i="35"/>
  <c r="K39" i="35"/>
  <c r="F39" i="35"/>
  <c r="A39" i="35"/>
  <c r="K38" i="35"/>
  <c r="F38" i="35"/>
  <c r="A38" i="35"/>
  <c r="K37" i="35"/>
  <c r="F37" i="35"/>
  <c r="A37" i="35"/>
  <c r="K36" i="35"/>
  <c r="F36" i="35"/>
  <c r="A36" i="35"/>
  <c r="K35" i="35"/>
  <c r="F35" i="35"/>
  <c r="A35" i="35"/>
  <c r="K34" i="35"/>
  <c r="F34" i="35"/>
  <c r="A34" i="35"/>
  <c r="K33" i="35"/>
  <c r="F33" i="35"/>
  <c r="A33" i="35"/>
  <c r="K32" i="35"/>
  <c r="F32" i="35"/>
  <c r="A32" i="35"/>
  <c r="K31" i="35"/>
  <c r="F31" i="35"/>
  <c r="A31" i="35"/>
  <c r="K30" i="35"/>
  <c r="F30" i="35"/>
  <c r="A30" i="35"/>
  <c r="K29" i="35"/>
  <c r="F29" i="35"/>
  <c r="A29" i="35"/>
  <c r="K28" i="35"/>
  <c r="F28" i="35"/>
  <c r="A28" i="35"/>
  <c r="K27" i="35"/>
  <c r="F27" i="35"/>
  <c r="A27" i="35"/>
  <c r="K26" i="35"/>
  <c r="F26" i="35"/>
  <c r="A26" i="35"/>
  <c r="K25" i="35"/>
  <c r="F25" i="35"/>
  <c r="A25" i="35"/>
  <c r="K24" i="35"/>
  <c r="F24" i="35"/>
  <c r="A24" i="35"/>
  <c r="K23" i="35"/>
  <c r="F23" i="35"/>
  <c r="A23" i="35"/>
  <c r="K22" i="35"/>
  <c r="F22" i="35"/>
  <c r="A22" i="35"/>
  <c r="K21" i="35"/>
  <c r="F21" i="35"/>
  <c r="A21" i="35"/>
  <c r="K20" i="35"/>
  <c r="F20" i="35"/>
  <c r="A20" i="35"/>
  <c r="K19" i="35"/>
  <c r="F19" i="35"/>
  <c r="A19" i="35"/>
  <c r="K18" i="35"/>
  <c r="F18" i="35"/>
  <c r="A18" i="35"/>
  <c r="K17" i="35"/>
  <c r="F17" i="35"/>
  <c r="A17" i="35"/>
  <c r="P16" i="35"/>
  <c r="K16" i="35"/>
  <c r="F16" i="35"/>
  <c r="A16" i="35"/>
  <c r="P15" i="35"/>
  <c r="K15" i="35"/>
  <c r="F15" i="35"/>
  <c r="A15" i="35"/>
  <c r="P14" i="35"/>
  <c r="K14" i="35"/>
  <c r="F14" i="35"/>
  <c r="A14" i="35"/>
  <c r="P13" i="35"/>
  <c r="K13" i="35"/>
  <c r="F13" i="35"/>
  <c r="A13" i="35"/>
  <c r="P12" i="35"/>
  <c r="K12" i="35"/>
  <c r="F12" i="35"/>
  <c r="A12" i="35"/>
  <c r="P11" i="35"/>
  <c r="K11" i="35"/>
  <c r="F11" i="35"/>
  <c r="A11" i="35"/>
  <c r="P10" i="35"/>
  <c r="K10" i="35"/>
  <c r="F10" i="35"/>
  <c r="A10" i="35"/>
  <c r="P9" i="35"/>
  <c r="K9" i="35"/>
  <c r="F9" i="35"/>
  <c r="A9" i="35"/>
  <c r="P8" i="35"/>
  <c r="K8" i="35"/>
  <c r="F8" i="35"/>
  <c r="A8" i="35"/>
  <c r="P7" i="35"/>
  <c r="K7" i="35"/>
  <c r="F7" i="35"/>
  <c r="A7" i="35"/>
  <c r="P6" i="35"/>
  <c r="K6" i="35"/>
  <c r="F6" i="35"/>
  <c r="A6" i="35"/>
  <c r="P5" i="35"/>
  <c r="K5" i="35"/>
  <c r="F5" i="35"/>
  <c r="A5" i="35"/>
  <c r="P4" i="35"/>
  <c r="K4" i="35"/>
  <c r="F4" i="35"/>
  <c r="A4" i="35"/>
  <c r="P3" i="35"/>
  <c r="K3" i="35"/>
  <c r="F3" i="35"/>
  <c r="A3" i="35"/>
  <c r="P2" i="35"/>
  <c r="K2" i="35"/>
  <c r="F2" i="35"/>
  <c r="A2" i="35"/>
  <c r="G141" i="31"/>
  <c r="G140" i="31"/>
  <c r="G139" i="31"/>
  <c r="G138" i="31"/>
  <c r="G137" i="31"/>
  <c r="H137" i="31" s="1"/>
  <c r="N137" i="31" s="1"/>
  <c r="H136" i="31"/>
  <c r="W136" i="31" s="1"/>
  <c r="G136" i="31"/>
  <c r="G133" i="31"/>
  <c r="H133" i="31" s="1"/>
  <c r="N133" i="31" s="1"/>
  <c r="G130" i="31"/>
  <c r="G128" i="31"/>
  <c r="V126" i="31"/>
  <c r="U126" i="31"/>
  <c r="T126" i="31"/>
  <c r="R126" i="31"/>
  <c r="Q126" i="31"/>
  <c r="P126" i="31"/>
  <c r="G126" i="31"/>
  <c r="G124" i="31"/>
  <c r="G122" i="31"/>
  <c r="G120" i="31"/>
  <c r="H120" i="31" s="1"/>
  <c r="G119" i="31"/>
  <c r="H119" i="31" s="1"/>
  <c r="V118" i="31"/>
  <c r="U118" i="31"/>
  <c r="T118" i="31"/>
  <c r="S118" i="31"/>
  <c r="G118" i="31"/>
  <c r="H118" i="31" s="1"/>
  <c r="G116" i="31"/>
  <c r="H116" i="31" s="1"/>
  <c r="G114" i="31"/>
  <c r="H114" i="31" s="1"/>
  <c r="G110" i="31"/>
  <c r="H110" i="31" s="1"/>
  <c r="G108" i="31"/>
  <c r="H108" i="31" s="1"/>
  <c r="G106" i="31"/>
  <c r="H106" i="31" s="1"/>
  <c r="G104" i="31"/>
  <c r="H104" i="31" s="1"/>
  <c r="G102" i="31"/>
  <c r="H102" i="31" s="1"/>
  <c r="G99" i="31"/>
  <c r="G98" i="31"/>
  <c r="H98" i="31" s="1"/>
  <c r="G97" i="31"/>
  <c r="H97" i="31" s="1"/>
  <c r="G96" i="31"/>
  <c r="H96" i="31" s="1"/>
  <c r="G95" i="31"/>
  <c r="H95" i="31" s="1"/>
  <c r="G94" i="31"/>
  <c r="H94" i="31" s="1"/>
  <c r="G93" i="31"/>
  <c r="H93" i="31" s="1"/>
  <c r="G92" i="31"/>
  <c r="H92" i="31" s="1"/>
  <c r="G91" i="31"/>
  <c r="H91" i="31" s="1"/>
  <c r="G90" i="31"/>
  <c r="H90" i="31" s="1"/>
  <c r="G88" i="31"/>
  <c r="H88" i="31" s="1"/>
  <c r="M86" i="31"/>
  <c r="L86" i="31"/>
  <c r="G86" i="31"/>
  <c r="H86" i="31" s="1"/>
  <c r="V85" i="31"/>
  <c r="U85" i="31"/>
  <c r="T85" i="31"/>
  <c r="R85" i="31"/>
  <c r="Q85" i="31"/>
  <c r="P85" i="31"/>
  <c r="V84" i="31"/>
  <c r="U84" i="31"/>
  <c r="T84" i="31"/>
  <c r="R84" i="31"/>
  <c r="Q84" i="31"/>
  <c r="P84" i="31"/>
  <c r="G84" i="31"/>
  <c r="H84" i="31" s="1"/>
  <c r="V83" i="31"/>
  <c r="U83" i="31"/>
  <c r="T83" i="31"/>
  <c r="R83" i="31"/>
  <c r="Q83" i="31"/>
  <c r="P83" i="31"/>
  <c r="V82" i="31"/>
  <c r="U82" i="31"/>
  <c r="T82" i="31"/>
  <c r="R82" i="31"/>
  <c r="Q82" i="31"/>
  <c r="P82" i="31"/>
  <c r="G82" i="31"/>
  <c r="H82" i="31" s="1"/>
  <c r="V81" i="31"/>
  <c r="U81" i="31"/>
  <c r="T81" i="31"/>
  <c r="R81" i="31"/>
  <c r="Q81" i="31"/>
  <c r="P81" i="31"/>
  <c r="V80" i="31"/>
  <c r="U80" i="31"/>
  <c r="T80" i="31"/>
  <c r="R80" i="31"/>
  <c r="Q80" i="31"/>
  <c r="P80" i="31"/>
  <c r="G80" i="31"/>
  <c r="H80" i="31" s="1"/>
  <c r="G78" i="31"/>
  <c r="H78" i="31" s="1"/>
  <c r="G76" i="31"/>
  <c r="H76" i="31" s="1"/>
  <c r="V73" i="31"/>
  <c r="R73" i="31"/>
  <c r="V72" i="31"/>
  <c r="R72" i="31"/>
  <c r="G72" i="31"/>
  <c r="V71" i="31"/>
  <c r="R71" i="31"/>
  <c r="V70" i="31"/>
  <c r="R70" i="31"/>
  <c r="G70" i="31"/>
  <c r="H70" i="31" s="1"/>
  <c r="H60" i="31"/>
  <c r="M188" i="31" s="1"/>
  <c r="G60" i="31"/>
  <c r="G51" i="31"/>
  <c r="G48" i="31"/>
  <c r="Q27" i="31"/>
  <c r="P27" i="31"/>
  <c r="L27" i="31"/>
  <c r="K27" i="31"/>
  <c r="Q26" i="31"/>
  <c r="P26" i="31"/>
  <c r="L26" i="31"/>
  <c r="K26" i="31"/>
  <c r="H26" i="31"/>
  <c r="Q25" i="31"/>
  <c r="P25" i="31"/>
  <c r="L25" i="31"/>
  <c r="K25" i="31"/>
  <c r="G25" i="31"/>
  <c r="G26" i="31" s="1"/>
  <c r="Q24" i="31"/>
  <c r="P24" i="31"/>
  <c r="L24" i="31"/>
  <c r="K24" i="31"/>
  <c r="G24" i="31"/>
  <c r="Q23" i="31"/>
  <c r="P23" i="31"/>
  <c r="L23" i="31"/>
  <c r="K23" i="31"/>
  <c r="G23" i="31"/>
  <c r="Q22" i="31"/>
  <c r="P22" i="31"/>
  <c r="L22" i="31"/>
  <c r="K22" i="31"/>
  <c r="G22" i="31"/>
  <c r="F6" i="31"/>
  <c r="D288" i="30"/>
  <c r="G135" i="31" s="1"/>
  <c r="D280" i="30"/>
  <c r="G134" i="31" s="1"/>
  <c r="H134" i="31" s="1"/>
  <c r="O134" i="31" s="1"/>
  <c r="P134" i="31" s="1"/>
  <c r="Q134" i="31" s="1"/>
  <c r="R134" i="31" s="1"/>
  <c r="D268" i="30"/>
  <c r="G132" i="31" s="1"/>
  <c r="H132" i="31" s="1"/>
  <c r="Y245" i="30"/>
  <c r="W83" i="30"/>
  <c r="S83" i="30"/>
  <c r="O82" i="30"/>
  <c r="G7" i="31" s="1"/>
  <c r="X31" i="30"/>
  <c r="X30" i="30"/>
  <c r="I17" i="30"/>
  <c r="G6" i="31" s="1"/>
  <c r="H6" i="31" s="1"/>
  <c r="S89" i="31"/>
  <c r="H32" i="31" l="1"/>
  <c r="H51" i="30" s="1"/>
  <c r="O132" i="31"/>
  <c r="P132" i="31" s="1"/>
  <c r="Q132" i="31" s="1"/>
  <c r="R132" i="31" s="1"/>
  <c r="S132" i="31" s="1"/>
  <c r="T132" i="31" s="1"/>
  <c r="U132" i="31" s="1"/>
  <c r="V132" i="31" s="1"/>
  <c r="K132" i="31"/>
  <c r="L132" i="31" s="1"/>
  <c r="M132" i="31" s="1"/>
  <c r="K79" i="31"/>
  <c r="N79" i="31" s="1"/>
  <c r="K78" i="31"/>
  <c r="N78" i="31" s="1"/>
  <c r="J114" i="30"/>
  <c r="H31" i="31"/>
  <c r="H99" i="31"/>
  <c r="H128" i="31"/>
  <c r="N129" i="31" s="1"/>
  <c r="H138" i="31"/>
  <c r="N138" i="31" s="1"/>
  <c r="H140" i="31"/>
  <c r="N140" i="31" s="1"/>
  <c r="G188" i="31"/>
  <c r="K188" i="31"/>
  <c r="H126" i="31"/>
  <c r="H130" i="31"/>
  <c r="N130" i="31" s="1"/>
  <c r="H139" i="31"/>
  <c r="W139" i="31" s="1"/>
  <c r="H141" i="31"/>
  <c r="I188" i="31"/>
  <c r="N135" i="31"/>
  <c r="H135" i="31"/>
  <c r="N131" i="31"/>
  <c r="AA82" i="30"/>
  <c r="G8" i="31" s="1"/>
  <c r="K134" i="31"/>
  <c r="L134" i="31" s="1"/>
  <c r="M134" i="31" s="1"/>
  <c r="N128" i="31"/>
  <c r="N127" i="31"/>
  <c r="N126" i="31"/>
  <c r="J251" i="30"/>
  <c r="G49" i="31"/>
  <c r="H49" i="31" s="1"/>
  <c r="L41" i="31"/>
  <c r="L39" i="31"/>
  <c r="I31" i="31"/>
  <c r="G41" i="31"/>
  <c r="J41" i="31" s="1"/>
  <c r="I40" i="31"/>
  <c r="H124" i="31"/>
  <c r="H122" i="31"/>
  <c r="I32" i="31"/>
  <c r="I38" i="31"/>
  <c r="I41" i="31"/>
  <c r="I39" i="31"/>
  <c r="H41" i="31"/>
  <c r="H38" i="31"/>
  <c r="H39" i="31"/>
  <c r="H40" i="31"/>
  <c r="G29" i="31"/>
  <c r="G38" i="31"/>
  <c r="J38" i="31" s="1"/>
  <c r="G39" i="31"/>
  <c r="J39" i="31" s="1"/>
  <c r="G40" i="31"/>
  <c r="J40" i="31" s="1"/>
  <c r="S134" i="31"/>
  <c r="T134" i="31" s="1"/>
  <c r="U134" i="31" s="1"/>
  <c r="V134" i="31" s="1"/>
  <c r="V89" i="31"/>
  <c r="T89" i="31"/>
  <c r="U89" i="31"/>
  <c r="S117" i="31"/>
  <c r="W87" i="31"/>
  <c r="W86" i="31"/>
  <c r="M77" i="31"/>
  <c r="M76" i="31"/>
  <c r="H14" i="31" l="1"/>
  <c r="W99" i="31"/>
  <c r="N99" i="31"/>
  <c r="G32" i="31"/>
  <c r="X51" i="30" s="1"/>
  <c r="G31" i="31"/>
  <c r="X50" i="30" s="1"/>
  <c r="H34" i="31"/>
  <c r="H50" i="30"/>
  <c r="L79" i="31"/>
  <c r="M79" i="31" s="1"/>
  <c r="M78" i="31"/>
  <c r="L78" i="31"/>
  <c r="J263" i="30"/>
  <c r="H13" i="31"/>
  <c r="H16" i="31" s="1"/>
  <c r="H17" i="31" s="1"/>
  <c r="K189" i="31" s="1"/>
  <c r="K190" i="31" s="1"/>
  <c r="J264" i="30"/>
  <c r="J257" i="30"/>
  <c r="P50" i="30"/>
  <c r="I13" i="31"/>
  <c r="G13" i="31" s="1"/>
  <c r="U117" i="31"/>
  <c r="V117" i="31"/>
  <c r="T117" i="31"/>
  <c r="N123" i="31"/>
  <c r="N122" i="31"/>
  <c r="K122" i="31" s="1"/>
  <c r="L122" i="31" s="1"/>
  <c r="M122" i="31" s="1"/>
  <c r="N125" i="31"/>
  <c r="N124" i="31"/>
  <c r="I34" i="31"/>
  <c r="V45" i="30" s="1"/>
  <c r="I14" i="31"/>
  <c r="P51" i="30"/>
  <c r="K138" i="31"/>
  <c r="L138" i="31" s="1"/>
  <c r="M138" i="31" s="1"/>
  <c r="K137" i="31"/>
  <c r="L137" i="31" s="1"/>
  <c r="M137" i="31" s="1"/>
  <c r="K133" i="31"/>
  <c r="L133" i="31" s="1"/>
  <c r="M133" i="31" s="1"/>
  <c r="K128" i="31"/>
  <c r="L128" i="31" s="1"/>
  <c r="M128" i="31" s="1"/>
  <c r="I11" i="31"/>
  <c r="W135" i="31" s="1"/>
  <c r="G11" i="31"/>
  <c r="K140" i="31"/>
  <c r="L140" i="31" s="1"/>
  <c r="M140" i="31" s="1"/>
  <c r="K135" i="31"/>
  <c r="L135" i="31" s="1"/>
  <c r="M135" i="31" s="1"/>
  <c r="K130" i="31"/>
  <c r="L130" i="31" s="1"/>
  <c r="M130" i="31" s="1"/>
  <c r="K126" i="31"/>
  <c r="L126" i="31" s="1"/>
  <c r="M126" i="31" s="1"/>
  <c r="H47" i="30"/>
  <c r="G35" i="31" l="1"/>
  <c r="G34" i="31"/>
  <c r="O139" i="31" s="1"/>
  <c r="P139" i="31" s="1"/>
  <c r="Q139" i="31" s="1"/>
  <c r="R139" i="31" s="1"/>
  <c r="S139" i="31" s="1"/>
  <c r="T139" i="31" s="1"/>
  <c r="U139" i="31" s="1"/>
  <c r="V139" i="31" s="1"/>
  <c r="G33" i="31"/>
  <c r="G15" i="31"/>
  <c r="H72" i="31" s="1"/>
  <c r="I16" i="31"/>
  <c r="V29" i="30" s="1"/>
  <c r="K124" i="31"/>
  <c r="L124" i="31" s="1"/>
  <c r="M124" i="31" s="1"/>
  <c r="W140" i="31"/>
  <c r="W123" i="31"/>
  <c r="W125" i="31"/>
  <c r="W124" i="31"/>
  <c r="W133" i="31"/>
  <c r="W138" i="31"/>
  <c r="W122" i="31"/>
  <c r="G14" i="31"/>
  <c r="G18" i="31" s="1"/>
  <c r="W137" i="31"/>
  <c r="H100" i="31"/>
  <c r="H11" i="31"/>
  <c r="O137" i="31" l="1"/>
  <c r="P137" i="31" s="1"/>
  <c r="Q137" i="31" s="1"/>
  <c r="R137" i="31" s="1"/>
  <c r="S137" i="31" s="1"/>
  <c r="T137" i="31" s="1"/>
  <c r="U137" i="31" s="1"/>
  <c r="V137" i="31" s="1"/>
  <c r="O138" i="31"/>
  <c r="P138" i="31" s="1"/>
  <c r="Q138" i="31" s="1"/>
  <c r="R138" i="31" s="1"/>
  <c r="S138" i="31" s="1"/>
  <c r="T138" i="31" s="1"/>
  <c r="U138" i="31" s="1"/>
  <c r="V138" i="31" s="1"/>
  <c r="O136" i="31"/>
  <c r="P136" i="31" s="1"/>
  <c r="Q136" i="31" s="1"/>
  <c r="R136" i="31" s="1"/>
  <c r="S136" i="31" s="1"/>
  <c r="T136" i="31" s="1"/>
  <c r="U136" i="31" s="1"/>
  <c r="V136" i="31" s="1"/>
  <c r="O86" i="31"/>
  <c r="O135" i="31"/>
  <c r="P135" i="31" s="1"/>
  <c r="Q135" i="31" s="1"/>
  <c r="R135" i="31" s="1"/>
  <c r="S135" i="31" s="1"/>
  <c r="T135" i="31" s="1"/>
  <c r="U135" i="31" s="1"/>
  <c r="V135" i="31" s="1"/>
  <c r="O133" i="31"/>
  <c r="P133" i="31" s="1"/>
  <c r="Q133" i="31" s="1"/>
  <c r="R133" i="31" s="1"/>
  <c r="S133" i="31" s="1"/>
  <c r="T133" i="31" s="1"/>
  <c r="U133" i="31" s="1"/>
  <c r="V133" i="31" s="1"/>
  <c r="O140" i="31"/>
  <c r="P140" i="31" s="1"/>
  <c r="Q140" i="31" s="1"/>
  <c r="R140" i="31" s="1"/>
  <c r="S140" i="31" s="1"/>
  <c r="T140" i="31" s="1"/>
  <c r="U140" i="31" s="1"/>
  <c r="V140" i="31" s="1"/>
  <c r="Q86" i="31"/>
  <c r="I17" i="31"/>
  <c r="M189" i="31" s="1"/>
  <c r="M190" i="31" s="1"/>
  <c r="R86" i="31"/>
  <c r="G45" i="31"/>
  <c r="G189" i="31"/>
  <c r="G190" i="31" s="1"/>
  <c r="O124" i="31"/>
  <c r="P124" i="31" s="1"/>
  <c r="Q124" i="31" s="1"/>
  <c r="R124" i="31" s="1"/>
  <c r="S124" i="31" s="1"/>
  <c r="T124" i="31" s="1"/>
  <c r="U124" i="31" s="1"/>
  <c r="V124" i="31" s="1"/>
  <c r="H18" i="31"/>
  <c r="G16" i="31"/>
  <c r="O122" i="31"/>
  <c r="P122" i="31" s="1"/>
  <c r="Q122" i="31" s="1"/>
  <c r="R122" i="31" s="1"/>
  <c r="S122" i="31" s="1"/>
  <c r="T122" i="31" s="1"/>
  <c r="U122" i="31" s="1"/>
  <c r="V122" i="31" s="1"/>
  <c r="J95" i="30"/>
  <c r="K70" i="31"/>
  <c r="K71" i="31"/>
  <c r="K72" i="31"/>
  <c r="K73" i="31"/>
  <c r="K83" i="31"/>
  <c r="K82" i="31"/>
  <c r="K111" i="31"/>
  <c r="K110" i="31"/>
  <c r="K115" i="31"/>
  <c r="K114" i="31"/>
  <c r="K117" i="31"/>
  <c r="K116" i="31"/>
  <c r="K118" i="31"/>
  <c r="K98" i="31"/>
  <c r="O98" i="31"/>
  <c r="K80" i="31"/>
  <c r="K81" i="31"/>
  <c r="S68" i="31"/>
  <c r="T65" i="31"/>
  <c r="S66" i="31"/>
  <c r="T66" i="31"/>
  <c r="V69" i="31"/>
  <c r="V68" i="31"/>
  <c r="S65" i="31"/>
  <c r="S69" i="31"/>
  <c r="U66" i="31"/>
  <c r="V65" i="31"/>
  <c r="U65" i="31"/>
  <c r="V66" i="31"/>
  <c r="U68" i="31"/>
  <c r="U69" i="31"/>
  <c r="T69" i="31"/>
  <c r="T68" i="31"/>
  <c r="S104" i="31"/>
  <c r="S103" i="31"/>
  <c r="V105" i="31"/>
  <c r="S102" i="31"/>
  <c r="U103" i="31"/>
  <c r="U102" i="31"/>
  <c r="U104" i="31"/>
  <c r="T105" i="31"/>
  <c r="T102" i="31"/>
  <c r="T103" i="31"/>
  <c r="V104" i="31"/>
  <c r="S105" i="31"/>
  <c r="V102" i="31"/>
  <c r="V103" i="31"/>
  <c r="U105" i="31"/>
  <c r="T104" i="31"/>
  <c r="K85" i="31"/>
  <c r="K84" i="31"/>
  <c r="K63" i="31"/>
  <c r="K62" i="31"/>
  <c r="L62" i="31"/>
  <c r="L63" i="31"/>
  <c r="P86" i="31" l="1"/>
  <c r="S86" i="31"/>
  <c r="L118" i="31"/>
  <c r="M118" i="31" s="1"/>
  <c r="L116" i="31"/>
  <c r="M116" i="31" s="1"/>
  <c r="L117" i="31"/>
  <c r="M117" i="31" s="1"/>
  <c r="L114" i="31"/>
  <c r="M114" i="31" s="1"/>
  <c r="L115" i="31"/>
  <c r="M115" i="31" s="1"/>
  <c r="L110" i="31"/>
  <c r="M110" i="31" s="1"/>
  <c r="L111" i="31"/>
  <c r="M111" i="31" s="1"/>
  <c r="L82" i="31"/>
  <c r="M82" i="31" s="1"/>
  <c r="L83" i="31"/>
  <c r="M83" i="31" s="1"/>
  <c r="L81" i="31"/>
  <c r="M81" i="31" s="1"/>
  <c r="L80" i="31"/>
  <c r="M80" i="31" s="1"/>
  <c r="L73" i="31"/>
  <c r="M73" i="31" s="1"/>
  <c r="L72" i="31"/>
  <c r="M72" i="31" s="1"/>
  <c r="L71" i="31"/>
  <c r="M71" i="31" s="1"/>
  <c r="L70" i="31"/>
  <c r="M70" i="31" s="1"/>
  <c r="M62" i="31"/>
  <c r="L85" i="31"/>
  <c r="M85" i="31" s="1"/>
  <c r="M63" i="31"/>
  <c r="L84" i="31"/>
  <c r="M84" i="31" s="1"/>
  <c r="P98" i="31"/>
  <c r="L98" i="31"/>
  <c r="K146" i="31"/>
  <c r="G17" i="31"/>
  <c r="I189" i="31" s="1"/>
  <c r="I190" i="31" s="1"/>
  <c r="G44" i="31"/>
  <c r="K39" i="31" s="1"/>
  <c r="S107" i="31"/>
  <c r="O120" i="31"/>
  <c r="O119" i="31"/>
  <c r="O116" i="31"/>
  <c r="O117" i="31"/>
  <c r="O114" i="31"/>
  <c r="O115" i="31"/>
  <c r="O111" i="31"/>
  <c r="O110" i="31"/>
  <c r="U107" i="31"/>
  <c r="S109" i="31"/>
  <c r="V107" i="31"/>
  <c r="V109" i="31"/>
  <c r="U109" i="31"/>
  <c r="O94" i="31"/>
  <c r="O90" i="31"/>
  <c r="O88" i="31"/>
  <c r="Q88" i="31"/>
  <c r="O89" i="31"/>
  <c r="P68" i="31"/>
  <c r="Q66" i="31"/>
  <c r="Q68" i="31"/>
  <c r="P69" i="31"/>
  <c r="R69" i="31"/>
  <c r="Q65" i="31"/>
  <c r="R68" i="31"/>
  <c r="O69" i="31"/>
  <c r="P66" i="31"/>
  <c r="Q69" i="31"/>
  <c r="O66" i="31"/>
  <c r="R66" i="31"/>
  <c r="O100" i="31"/>
  <c r="P65" i="31"/>
  <c r="O101" i="31"/>
  <c r="O68" i="31"/>
  <c r="O65" i="31"/>
  <c r="R65" i="31"/>
  <c r="T86" i="31" l="1"/>
  <c r="V86" i="31"/>
  <c r="U86" i="31"/>
  <c r="S116" i="31"/>
  <c r="U116" i="31" s="1"/>
  <c r="U88" i="31"/>
  <c r="S88" i="31"/>
  <c r="G50" i="31"/>
  <c r="Q218" i="30" s="1"/>
  <c r="K40" i="31"/>
  <c r="K41" i="31" s="1"/>
  <c r="L40" i="31"/>
  <c r="L42" i="31" s="1"/>
  <c r="V116" i="31"/>
  <c r="P89" i="31"/>
  <c r="Q89" i="31"/>
  <c r="R89" i="31"/>
  <c r="P110" i="31"/>
  <c r="Q110" i="31" s="1"/>
  <c r="R110" i="31" s="1"/>
  <c r="S110" i="31" s="1"/>
  <c r="T110" i="31" s="1"/>
  <c r="U110" i="31" s="1"/>
  <c r="V110" i="31" s="1"/>
  <c r="P94" i="31"/>
  <c r="Q94" i="31" s="1"/>
  <c r="R94" i="31" s="1"/>
  <c r="S94" i="31" s="1"/>
  <c r="T94" i="31" s="1"/>
  <c r="U94" i="31" s="1"/>
  <c r="V94" i="31" s="1"/>
  <c r="P115" i="31"/>
  <c r="Q115" i="31" s="1"/>
  <c r="R115" i="31" s="1"/>
  <c r="S115" i="31" s="1"/>
  <c r="T115" i="31" s="1"/>
  <c r="U115" i="31" s="1"/>
  <c r="V115" i="31" s="1"/>
  <c r="P90" i="31"/>
  <c r="Q90" i="31" s="1"/>
  <c r="R90" i="31" s="1"/>
  <c r="S90" i="31" s="1"/>
  <c r="T90" i="31" s="1"/>
  <c r="U90" i="31" s="1"/>
  <c r="V90" i="31" s="1"/>
  <c r="P114" i="31"/>
  <c r="Q114" i="31" s="1"/>
  <c r="R114" i="31" s="1"/>
  <c r="S114" i="31" s="1"/>
  <c r="T114" i="31" s="1"/>
  <c r="U114" i="31" s="1"/>
  <c r="V114" i="31" s="1"/>
  <c r="R117" i="31"/>
  <c r="P117" i="31"/>
  <c r="Q117" i="31"/>
  <c r="Q116" i="31"/>
  <c r="P116" i="31"/>
  <c r="R116" i="31"/>
  <c r="R88" i="31"/>
  <c r="P120" i="31"/>
  <c r="Q120" i="31" s="1"/>
  <c r="R120" i="31" s="1"/>
  <c r="S120" i="31" s="1"/>
  <c r="T120" i="31" s="1"/>
  <c r="P88" i="31"/>
  <c r="P119" i="31"/>
  <c r="Q119" i="31" s="1"/>
  <c r="R119" i="31" s="1"/>
  <c r="S119" i="31" s="1"/>
  <c r="O156" i="31"/>
  <c r="O151" i="31"/>
  <c r="P111" i="31"/>
  <c r="Q111" i="31" s="1"/>
  <c r="R111" i="31" s="1"/>
  <c r="S111" i="31" s="1"/>
  <c r="T111" i="31" s="1"/>
  <c r="U111" i="31" s="1"/>
  <c r="V111" i="31" s="1"/>
  <c r="P101" i="31"/>
  <c r="Q101" i="31" s="1"/>
  <c r="R101" i="31" s="1"/>
  <c r="S101" i="31" s="1"/>
  <c r="T101" i="31" s="1"/>
  <c r="U101" i="31" s="1"/>
  <c r="V101" i="31" s="1"/>
  <c r="P100" i="31"/>
  <c r="Q100" i="31" s="1"/>
  <c r="R100" i="31" s="1"/>
  <c r="S100" i="31" s="1"/>
  <c r="T100" i="31" s="1"/>
  <c r="U100" i="31" s="1"/>
  <c r="V100" i="31" s="1"/>
  <c r="Q98" i="31"/>
  <c r="L146" i="31"/>
  <c r="M98" i="31"/>
  <c r="M146" i="31" s="1"/>
  <c r="O108" i="31"/>
  <c r="S106" i="31"/>
  <c r="O106" i="31"/>
  <c r="R107" i="31"/>
  <c r="O109" i="31"/>
  <c r="R109" i="31"/>
  <c r="R108" i="31"/>
  <c r="O107" i="31"/>
  <c r="Q109" i="31"/>
  <c r="Q106" i="31"/>
  <c r="R106" i="31"/>
  <c r="Q108" i="31"/>
  <c r="H112" i="31" l="1"/>
  <c r="D218" i="30" s="1"/>
  <c r="T116" i="31"/>
  <c r="V88" i="31"/>
  <c r="T88" i="31"/>
  <c r="G54" i="31"/>
  <c r="G56" i="31" s="1"/>
  <c r="H56" i="31" s="1"/>
  <c r="K42" i="31"/>
  <c r="H74" i="31"/>
  <c r="P156" i="31"/>
  <c r="U120" i="31"/>
  <c r="P151" i="31"/>
  <c r="Q156" i="31"/>
  <c r="Q151" i="31"/>
  <c r="R98" i="31"/>
  <c r="S98" i="31" s="1"/>
  <c r="T98" i="31" s="1"/>
  <c r="U98" i="31" s="1"/>
  <c r="V98" i="31" s="1"/>
  <c r="T119" i="31"/>
  <c r="U106" i="31"/>
  <c r="Q107" i="31"/>
  <c r="S108" i="31"/>
  <c r="U108" i="31"/>
  <c r="K113" i="31"/>
  <c r="K112" i="31"/>
  <c r="O113" i="31"/>
  <c r="O112" i="31"/>
  <c r="L113" i="31" l="1"/>
  <c r="M113" i="31" s="1"/>
  <c r="L112" i="31"/>
  <c r="M112" i="31" s="1"/>
  <c r="S151" i="31"/>
  <c r="G55" i="31"/>
  <c r="D100" i="30"/>
  <c r="D105" i="30"/>
  <c r="J106" i="30" s="1"/>
  <c r="K43" i="31"/>
  <c r="K44" i="31" s="1"/>
  <c r="K122" i="30" s="1"/>
  <c r="D127" i="30" s="1"/>
  <c r="P113" i="31"/>
  <c r="Q113" i="31" s="1"/>
  <c r="R113" i="31" s="1"/>
  <c r="S113" i="31" s="1"/>
  <c r="T113" i="31" s="1"/>
  <c r="U113" i="31" s="1"/>
  <c r="V113" i="31" s="1"/>
  <c r="P112" i="31"/>
  <c r="Q112" i="31" s="1"/>
  <c r="S156" i="31"/>
  <c r="V120" i="31"/>
  <c r="U119" i="31"/>
  <c r="T156" i="31"/>
  <c r="T151" i="31"/>
  <c r="R156" i="31"/>
  <c r="R151" i="31"/>
  <c r="V106" i="31"/>
  <c r="V108" i="31"/>
  <c r="P75" i="31"/>
  <c r="T74" i="31"/>
  <c r="T75" i="31"/>
  <c r="L74" i="31"/>
  <c r="P74" i="31"/>
  <c r="L75" i="31"/>
  <c r="H55" i="31" l="1"/>
  <c r="W141" i="31"/>
  <c r="O141" i="31" s="1"/>
  <c r="N141" i="31"/>
  <c r="K141" i="31" s="1"/>
  <c r="K144" i="31" s="1"/>
  <c r="M75" i="31"/>
  <c r="M74" i="31"/>
  <c r="U151" i="31"/>
  <c r="U156" i="31"/>
  <c r="V119" i="31"/>
  <c r="R112" i="31"/>
  <c r="S112" i="31" s="1"/>
  <c r="T106" i="31"/>
  <c r="P108" i="31"/>
  <c r="T109" i="31"/>
  <c r="T108" i="31"/>
  <c r="P107" i="31"/>
  <c r="P106" i="31"/>
  <c r="T107" i="31"/>
  <c r="P109" i="31"/>
  <c r="P141" i="31" l="1"/>
  <c r="Q141" i="31" s="1"/>
  <c r="O149" i="31"/>
  <c r="O150" i="31"/>
  <c r="O169" i="31" s="1"/>
  <c r="O154" i="31"/>
  <c r="O155" i="31"/>
  <c r="O172" i="31" s="1"/>
  <c r="L141" i="31"/>
  <c r="K145" i="31"/>
  <c r="K169" i="31" s="1"/>
  <c r="K168" i="31"/>
  <c r="P150" i="31"/>
  <c r="P169" i="31" s="1"/>
  <c r="T112" i="31"/>
  <c r="V156" i="31"/>
  <c r="V151" i="31"/>
  <c r="K147" i="31" l="1"/>
  <c r="K170" i="31"/>
  <c r="P154" i="31"/>
  <c r="P171" i="31" s="1"/>
  <c r="P155" i="31"/>
  <c r="P172" i="31" s="1"/>
  <c r="P149" i="31"/>
  <c r="P168" i="31" s="1"/>
  <c r="P174" i="31" s="1"/>
  <c r="M141" i="31"/>
  <c r="L145" i="31"/>
  <c r="L169" i="31" s="1"/>
  <c r="L144" i="31"/>
  <c r="O171" i="31"/>
  <c r="O173" i="31" s="1"/>
  <c r="O157" i="31"/>
  <c r="O168" i="31"/>
  <c r="O152" i="31"/>
  <c r="O175" i="31"/>
  <c r="R141" i="31"/>
  <c r="Q155" i="31"/>
  <c r="Q172" i="31" s="1"/>
  <c r="Q150" i="31"/>
  <c r="Q169" i="31" s="1"/>
  <c r="Q149" i="31"/>
  <c r="Q154" i="31"/>
  <c r="U112" i="31"/>
  <c r="P173" i="31" l="1"/>
  <c r="P175" i="31"/>
  <c r="P157" i="31"/>
  <c r="P170" i="31"/>
  <c r="P152" i="31"/>
  <c r="Q152" i="31"/>
  <c r="Q168" i="31"/>
  <c r="O170" i="31"/>
  <c r="O174" i="31"/>
  <c r="Q157" i="31"/>
  <c r="Q171" i="31"/>
  <c r="Q173" i="31" s="1"/>
  <c r="Q175" i="31"/>
  <c r="S141" i="31"/>
  <c r="R149" i="31"/>
  <c r="R150" i="31"/>
  <c r="R169" i="31" s="1"/>
  <c r="R154" i="31"/>
  <c r="R155" i="31"/>
  <c r="R172" i="31" s="1"/>
  <c r="L168" i="31"/>
  <c r="L147" i="31"/>
  <c r="M145" i="31"/>
  <c r="M169" i="31" s="1"/>
  <c r="K172" i="31" s="1"/>
  <c r="M144" i="31"/>
  <c r="P176" i="31"/>
  <c r="V112" i="31"/>
  <c r="O176" i="31" l="1"/>
  <c r="O343" i="30"/>
  <c r="L170" i="31"/>
  <c r="Z347" i="30"/>
  <c r="R157" i="31"/>
  <c r="R171" i="31"/>
  <c r="R173" i="31" s="1"/>
  <c r="R168" i="31"/>
  <c r="R152" i="31"/>
  <c r="M168" i="31"/>
  <c r="K171" i="31" s="1"/>
  <c r="M147" i="31"/>
  <c r="M159" i="31" s="1"/>
  <c r="R175" i="31"/>
  <c r="T141" i="31"/>
  <c r="S149" i="31"/>
  <c r="S150" i="31"/>
  <c r="S169" i="31" s="1"/>
  <c r="S154" i="31"/>
  <c r="S155" i="31"/>
  <c r="S172" i="31" s="1"/>
  <c r="Q174" i="31"/>
  <c r="Q176" i="31" s="1"/>
  <c r="Q170" i="31"/>
  <c r="M160" i="31" l="1"/>
  <c r="R159" i="31"/>
  <c r="S175" i="31"/>
  <c r="U141" i="31"/>
  <c r="T154" i="31"/>
  <c r="T155" i="31"/>
  <c r="T172" i="31" s="1"/>
  <c r="T149" i="31"/>
  <c r="T150" i="31"/>
  <c r="T169" i="31" s="1"/>
  <c r="S171" i="31"/>
  <c r="S173" i="31" s="1"/>
  <c r="S157" i="31"/>
  <c r="S152" i="31"/>
  <c r="S168" i="31"/>
  <c r="O342" i="30"/>
  <c r="M170" i="31"/>
  <c r="K173" i="31" s="1"/>
  <c r="R170" i="31"/>
  <c r="R174" i="31"/>
  <c r="R160" i="31" l="1"/>
  <c r="O344" i="30"/>
  <c r="T175" i="31"/>
  <c r="O178" i="31" s="1"/>
  <c r="O346" i="30" s="1"/>
  <c r="Z350" i="30"/>
  <c r="R176" i="31"/>
  <c r="S170" i="31"/>
  <c r="S174" i="31"/>
  <c r="V141" i="31"/>
  <c r="U154" i="31"/>
  <c r="U149" i="31"/>
  <c r="U155" i="31"/>
  <c r="U172" i="31" s="1"/>
  <c r="U150" i="31"/>
  <c r="U169" i="31" s="1"/>
  <c r="T168" i="31"/>
  <c r="T152" i="31"/>
  <c r="T157" i="31"/>
  <c r="T171" i="31"/>
  <c r="T173" i="31" s="1"/>
  <c r="O183" i="31" l="1"/>
  <c r="T174" i="31"/>
  <c r="T176" i="31" s="1"/>
  <c r="T170" i="31"/>
  <c r="U157" i="31"/>
  <c r="U171" i="31"/>
  <c r="U173" i="31" s="1"/>
  <c r="S176" i="31"/>
  <c r="O184" i="31" s="1"/>
  <c r="U175" i="31"/>
  <c r="U168" i="31"/>
  <c r="U152" i="31"/>
  <c r="V155" i="31"/>
  <c r="V172" i="31" s="1"/>
  <c r="V149" i="31"/>
  <c r="V154" i="31"/>
  <c r="V150" i="31"/>
  <c r="V169" i="31" s="1"/>
  <c r="O177" i="31" l="1"/>
  <c r="O345" i="30" s="1"/>
  <c r="AG347" i="30"/>
  <c r="V175" i="31"/>
  <c r="O181" i="31" s="1"/>
  <c r="O349" i="30" s="1"/>
  <c r="V168" i="31"/>
  <c r="V152" i="31"/>
  <c r="V157" i="31"/>
  <c r="V171" i="31"/>
  <c r="V173" i="31" s="1"/>
  <c r="U170" i="31"/>
  <c r="U174" i="31"/>
  <c r="O179" i="31" l="1"/>
  <c r="O347" i="30" s="1"/>
  <c r="V159" i="31"/>
  <c r="V162" i="31" s="1"/>
  <c r="U176" i="31"/>
  <c r="V174" i="31"/>
  <c r="V176" i="31" s="1"/>
  <c r="V170" i="31"/>
  <c r="V166" i="31" l="1"/>
  <c r="V163" i="31"/>
  <c r="O185" i="31"/>
  <c r="O186" i="31" s="1"/>
  <c r="V160" i="31"/>
  <c r="O180" i="31"/>
  <c r="AG350" i="30"/>
  <c r="S183" i="31"/>
  <c r="Q179" i="31"/>
  <c r="V167" i="31" l="1"/>
  <c r="O182" i="31"/>
  <c r="O350" i="30" s="1"/>
  <c r="O348" i="30"/>
  <c r="O352" i="30" l="1"/>
  <c r="O354" i="30"/>
</calcChain>
</file>

<file path=xl/sharedStrings.xml><?xml version="1.0" encoding="utf-8"?>
<sst xmlns="http://schemas.openxmlformats.org/spreadsheetml/2006/main" count="18936" uniqueCount="3739">
  <si>
    <t/>
  </si>
  <si>
    <t>認定
区分</t>
    <rPh sb="0" eb="2">
      <t>ニンテイ</t>
    </rPh>
    <rPh sb="3" eb="5">
      <t>クブン</t>
    </rPh>
    <phoneticPr fontId="6"/>
  </si>
  <si>
    <t>３歳児配置改善加算</t>
    <rPh sb="1" eb="3">
      <t>サイジ</t>
    </rPh>
    <rPh sb="3" eb="5">
      <t>ハイチ</t>
    </rPh>
    <rPh sb="5" eb="7">
      <t>カイゼン</t>
    </rPh>
    <rPh sb="7" eb="9">
      <t>カサン</t>
    </rPh>
    <phoneticPr fontId="6"/>
  </si>
  <si>
    <t>チーム保育加配加算
※加配1人当たり単価</t>
    <rPh sb="3" eb="5">
      <t>ホイク</t>
    </rPh>
    <rPh sb="5" eb="7">
      <t>カハイ</t>
    </rPh>
    <rPh sb="7" eb="9">
      <t>カサン</t>
    </rPh>
    <phoneticPr fontId="6"/>
  </si>
  <si>
    <t>通園送迎加算</t>
    <rPh sb="0" eb="2">
      <t>ツウエン</t>
    </rPh>
    <rPh sb="2" eb="4">
      <t>ソウゲイ</t>
    </rPh>
    <rPh sb="4" eb="6">
      <t>カサン</t>
    </rPh>
    <phoneticPr fontId="6"/>
  </si>
  <si>
    <t>給食実施加算</t>
    <rPh sb="0" eb="2">
      <t>キュウショク</t>
    </rPh>
    <rPh sb="2" eb="4">
      <t>ジッシ</t>
    </rPh>
    <rPh sb="4" eb="6">
      <t>カサン</t>
    </rPh>
    <phoneticPr fontId="6"/>
  </si>
  <si>
    <t>1号</t>
    <rPh sb="1" eb="2">
      <t>ゴウ</t>
    </rPh>
    <phoneticPr fontId="6"/>
  </si>
  <si>
    <t>×加算率</t>
    <rPh sb="1" eb="4">
      <t>カサンリツ</t>
    </rPh>
    <phoneticPr fontId="6"/>
  </si>
  <si>
    <t>＋</t>
  </si>
  <si>
    <r>
      <t xml:space="preserve">外部監査費
加算
</t>
    </r>
    <r>
      <rPr>
        <sz val="6"/>
        <rFont val="HGｺﾞｼｯｸM"/>
        <family val="3"/>
        <charset val="128"/>
      </rPr>
      <t>※認定こども園全体の利用定員の区分に応じて加算
※3月分の単価に加算</t>
    </r>
    <rPh sb="0" eb="2">
      <t>ガイブ</t>
    </rPh>
    <rPh sb="2" eb="4">
      <t>カンサ</t>
    </rPh>
    <rPh sb="4" eb="5">
      <t>ヒ</t>
    </rPh>
    <rPh sb="6" eb="8">
      <t>カサン</t>
    </rPh>
    <rPh sb="24" eb="26">
      <t>クブン</t>
    </rPh>
    <rPh sb="27" eb="28">
      <t>オウ</t>
    </rPh>
    <rPh sb="30" eb="32">
      <t>カサン</t>
    </rPh>
    <phoneticPr fontId="6"/>
  </si>
  <si>
    <t xml:space="preserve"> 　　 ～　15人</t>
    <rPh sb="8" eb="9">
      <t>ニン</t>
    </rPh>
    <phoneticPr fontId="6"/>
  </si>
  <si>
    <t>標　準</t>
    <rPh sb="0" eb="1">
      <t>シルベ</t>
    </rPh>
    <rPh sb="2" eb="3">
      <t>ジュン</t>
    </rPh>
    <phoneticPr fontId="6"/>
  </si>
  <si>
    <t>都市部</t>
    <rPh sb="0" eb="3">
      <t>トシブ</t>
    </rPh>
    <phoneticPr fontId="6"/>
  </si>
  <si>
    <t xml:space="preserve">  16人～　25人</t>
    <rPh sb="4" eb="5">
      <t>ニン</t>
    </rPh>
    <rPh sb="9" eb="10">
      <t>ニン</t>
    </rPh>
    <phoneticPr fontId="6"/>
  </si>
  <si>
    <t xml:space="preserve">  26人～　35人</t>
    <rPh sb="4" eb="5">
      <t>ニン</t>
    </rPh>
    <rPh sb="9" eb="10">
      <t>ニン</t>
    </rPh>
    <phoneticPr fontId="6"/>
  </si>
  <si>
    <t xml:space="preserve">  36人～　45人</t>
    <rPh sb="4" eb="5">
      <t>ニン</t>
    </rPh>
    <rPh sb="9" eb="10">
      <t>ニン</t>
    </rPh>
    <phoneticPr fontId="6"/>
  </si>
  <si>
    <t xml:space="preserve">  46人～　60人</t>
    <rPh sb="4" eb="5">
      <t>ニン</t>
    </rPh>
    <rPh sb="9" eb="10">
      <t>ニン</t>
    </rPh>
    <phoneticPr fontId="6"/>
  </si>
  <si>
    <t xml:space="preserve">  61人～　75人</t>
    <rPh sb="4" eb="5">
      <t>ニン</t>
    </rPh>
    <rPh sb="9" eb="10">
      <t>ニン</t>
    </rPh>
    <phoneticPr fontId="6"/>
  </si>
  <si>
    <t xml:space="preserve">  76人～　90人</t>
    <rPh sb="4" eb="5">
      <t>ニン</t>
    </rPh>
    <rPh sb="9" eb="10">
      <t>ニン</t>
    </rPh>
    <phoneticPr fontId="6"/>
  </si>
  <si>
    <t xml:space="preserve">  91人～ 105人</t>
    <rPh sb="4" eb="5">
      <t>ニン</t>
    </rPh>
    <rPh sb="10" eb="11">
      <t>ニン</t>
    </rPh>
    <phoneticPr fontId="6"/>
  </si>
  <si>
    <t xml:space="preserve"> 106人～ 120人</t>
    <rPh sb="4" eb="5">
      <t>ニン</t>
    </rPh>
    <rPh sb="10" eb="11">
      <t>ニン</t>
    </rPh>
    <phoneticPr fontId="6"/>
  </si>
  <si>
    <t xml:space="preserve"> 121人～ 135人</t>
    <rPh sb="4" eb="5">
      <t>ニン</t>
    </rPh>
    <rPh sb="10" eb="11">
      <t>ニン</t>
    </rPh>
    <phoneticPr fontId="6"/>
  </si>
  <si>
    <t xml:space="preserve"> 151人～ 180人</t>
    <rPh sb="4" eb="5">
      <t>ニン</t>
    </rPh>
    <rPh sb="10" eb="11">
      <t>ニン</t>
    </rPh>
    <phoneticPr fontId="6"/>
  </si>
  <si>
    <t xml:space="preserve"> 181人～ 210人</t>
    <rPh sb="4" eb="5">
      <t>ニン</t>
    </rPh>
    <rPh sb="10" eb="11">
      <t>ニン</t>
    </rPh>
    <phoneticPr fontId="6"/>
  </si>
  <si>
    <t xml:space="preserve"> 211人～ 240人</t>
    <rPh sb="4" eb="5">
      <t>ニン</t>
    </rPh>
    <rPh sb="10" eb="11">
      <t>ニン</t>
    </rPh>
    <phoneticPr fontId="6"/>
  </si>
  <si>
    <t xml:space="preserve"> 241人～ 270人</t>
    <rPh sb="4" eb="5">
      <t>ニン</t>
    </rPh>
    <rPh sb="10" eb="11">
      <t>ニン</t>
    </rPh>
    <phoneticPr fontId="6"/>
  </si>
  <si>
    <t xml:space="preserve"> 271人～ 300人</t>
    <rPh sb="4" eb="5">
      <t>ニン</t>
    </rPh>
    <rPh sb="10" eb="11">
      <t>ニン</t>
    </rPh>
    <phoneticPr fontId="6"/>
  </si>
  <si>
    <t xml:space="preserve"> 301人～</t>
    <rPh sb="4" eb="5">
      <t>ニン</t>
    </rPh>
    <phoneticPr fontId="6"/>
  </si>
  <si>
    <t>主幹教諭等の専任化により子育て支援の取り組みを実施していない場合</t>
    <rPh sb="0" eb="2">
      <t>シュカン</t>
    </rPh>
    <rPh sb="2" eb="5">
      <t>キョウユナド</t>
    </rPh>
    <rPh sb="6" eb="8">
      <t>センニン</t>
    </rPh>
    <rPh sb="8" eb="9">
      <t>カ</t>
    </rPh>
    <rPh sb="12" eb="14">
      <t>コソダ</t>
    </rPh>
    <rPh sb="15" eb="17">
      <t>シエン</t>
    </rPh>
    <rPh sb="18" eb="19">
      <t>ト</t>
    </rPh>
    <rPh sb="20" eb="21">
      <t>ク</t>
    </rPh>
    <rPh sb="23" eb="25">
      <t>ジッシ</t>
    </rPh>
    <rPh sb="30" eb="32">
      <t>バアイ</t>
    </rPh>
    <phoneticPr fontId="6"/>
  </si>
  <si>
    <t>－</t>
    <phoneticPr fontId="6"/>
  </si>
  <si>
    <t>加算部分２</t>
    <rPh sb="0" eb="2">
      <t>カサン</t>
    </rPh>
    <rPh sb="2" eb="4">
      <t>ブブン</t>
    </rPh>
    <phoneticPr fontId="6"/>
  </si>
  <si>
    <t>主幹教諭等専任加算</t>
    <rPh sb="0" eb="2">
      <t>シュカン</t>
    </rPh>
    <rPh sb="2" eb="4">
      <t>キョウユ</t>
    </rPh>
    <rPh sb="4" eb="5">
      <t>トウ</t>
    </rPh>
    <rPh sb="5" eb="7">
      <t>センニン</t>
    </rPh>
    <rPh sb="7" eb="9">
      <t>カサン</t>
    </rPh>
    <phoneticPr fontId="6"/>
  </si>
  <si>
    <t>配置基準上求められる
職員資格を有しない場合</t>
    <rPh sb="0" eb="2">
      <t>ハイチ</t>
    </rPh>
    <rPh sb="2" eb="4">
      <t>キジュン</t>
    </rPh>
    <rPh sb="4" eb="5">
      <t>ジョウ</t>
    </rPh>
    <rPh sb="5" eb="6">
      <t>モト</t>
    </rPh>
    <rPh sb="11" eb="13">
      <t>ショクイン</t>
    </rPh>
    <rPh sb="13" eb="15">
      <t>シカク</t>
    </rPh>
    <rPh sb="16" eb="17">
      <t>ユウ</t>
    </rPh>
    <rPh sb="20" eb="22">
      <t>バアイ</t>
    </rPh>
    <phoneticPr fontId="6"/>
  </si>
  <si>
    <t>年齢別配置基準を
下回る場合</t>
    <rPh sb="0" eb="2">
      <t>ネンレイ</t>
    </rPh>
    <rPh sb="2" eb="3">
      <t>ベツ</t>
    </rPh>
    <rPh sb="3" eb="5">
      <t>ハイチ</t>
    </rPh>
    <rPh sb="5" eb="7">
      <t>キジュン</t>
    </rPh>
    <rPh sb="9" eb="11">
      <t>シタマワ</t>
    </rPh>
    <rPh sb="12" eb="14">
      <t>バアイ</t>
    </rPh>
    <phoneticPr fontId="6"/>
  </si>
  <si>
    <t>施設長に係る経過措置が
適用される場合</t>
    <rPh sb="0" eb="3">
      <t>シセツチョウ</t>
    </rPh>
    <rPh sb="4" eb="5">
      <t>カカ</t>
    </rPh>
    <rPh sb="6" eb="8">
      <t>ケイカ</t>
    </rPh>
    <rPh sb="8" eb="10">
      <t>ソチ</t>
    </rPh>
    <rPh sb="12" eb="14">
      <t>テキヨウ</t>
    </rPh>
    <rPh sb="17" eb="19">
      <t>バアイ</t>
    </rPh>
    <phoneticPr fontId="6"/>
  </si>
  <si>
    <r>
      <t xml:space="preserve">学級編制調整加配加算
</t>
    </r>
    <r>
      <rPr>
        <sz val="7"/>
        <rFont val="HGｺﾞｼｯｸM"/>
        <family val="3"/>
        <charset val="128"/>
      </rPr>
      <t>※1号･2号の利用定員の合計が
36人以上300人以下の場合に加算</t>
    </r>
    <rPh sb="0" eb="2">
      <t>ガッキュウ</t>
    </rPh>
    <rPh sb="2" eb="4">
      <t>ヘンセイ</t>
    </rPh>
    <rPh sb="4" eb="6">
      <t>チョウセイ</t>
    </rPh>
    <rPh sb="6" eb="8">
      <t>カハイ</t>
    </rPh>
    <rPh sb="8" eb="10">
      <t>カサン</t>
    </rPh>
    <phoneticPr fontId="6"/>
  </si>
  <si>
    <t>副園長・教頭配置加算</t>
    <rPh sb="0" eb="3">
      <t>フクエンチョウ</t>
    </rPh>
    <rPh sb="4" eb="6">
      <t>キョウトウ</t>
    </rPh>
    <rPh sb="6" eb="8">
      <t>ハイチ</t>
    </rPh>
    <rPh sb="8" eb="10">
      <t>カサン</t>
    </rPh>
    <phoneticPr fontId="6"/>
  </si>
  <si>
    <t>満３歳児対応加配加算
(3歳児配置改善加算無し)</t>
    <rPh sb="0" eb="1">
      <t>マン</t>
    </rPh>
    <rPh sb="2" eb="4">
      <t>サイジ</t>
    </rPh>
    <rPh sb="4" eb="6">
      <t>タイオウ</t>
    </rPh>
    <rPh sb="6" eb="8">
      <t>カハイ</t>
    </rPh>
    <rPh sb="8" eb="10">
      <t>カサン</t>
    </rPh>
    <rPh sb="13" eb="15">
      <t>サイジ</t>
    </rPh>
    <rPh sb="15" eb="17">
      <t>ハイチ</t>
    </rPh>
    <rPh sb="17" eb="19">
      <t>カイゼン</t>
    </rPh>
    <rPh sb="19" eb="21">
      <t>カサン</t>
    </rPh>
    <rPh sb="21" eb="22">
      <t>ナ</t>
    </rPh>
    <rPh sb="22" eb="23">
      <t>ヨウナ</t>
    </rPh>
    <phoneticPr fontId="6"/>
  </si>
  <si>
    <t>満３歳児対応加配加算
(3歳児配置改善加算有り)</t>
    <rPh sb="0" eb="1">
      <t>マン</t>
    </rPh>
    <rPh sb="2" eb="4">
      <t>サイジ</t>
    </rPh>
    <rPh sb="4" eb="6">
      <t>タイオウ</t>
    </rPh>
    <rPh sb="6" eb="8">
      <t>カハイ</t>
    </rPh>
    <rPh sb="8" eb="10">
      <t>カサン</t>
    </rPh>
    <rPh sb="13" eb="15">
      <t>サイジ</t>
    </rPh>
    <rPh sb="15" eb="17">
      <t>ハイチ</t>
    </rPh>
    <rPh sb="17" eb="19">
      <t>カイゼン</t>
    </rPh>
    <rPh sb="19" eb="21">
      <t>カサン</t>
    </rPh>
    <rPh sb="21" eb="22">
      <t>ア</t>
    </rPh>
    <phoneticPr fontId="6"/>
  </si>
  <si>
    <t xml:space="preserve"> 136人～ 150人</t>
    <rPh sb="4" eb="5">
      <t>ニン</t>
    </rPh>
    <rPh sb="10" eb="11">
      <t>ニン</t>
    </rPh>
    <phoneticPr fontId="6"/>
  </si>
  <si>
    <t>指導充実加配加算</t>
    <rPh sb="0" eb="2">
      <t>シドウ</t>
    </rPh>
    <rPh sb="2" eb="4">
      <t>ジュウジツ</t>
    </rPh>
    <rPh sb="4" eb="6">
      <t>カハイ</t>
    </rPh>
    <rPh sb="6" eb="8">
      <t>カサン</t>
    </rPh>
    <phoneticPr fontId="6"/>
  </si>
  <si>
    <t>事務負担対応加配加算</t>
    <rPh sb="0" eb="2">
      <t>ジム</t>
    </rPh>
    <rPh sb="2" eb="4">
      <t>フタン</t>
    </rPh>
    <rPh sb="4" eb="6">
      <t>タイオウ</t>
    </rPh>
    <rPh sb="6" eb="8">
      <t>カハイ</t>
    </rPh>
    <rPh sb="8" eb="10">
      <t>カサン</t>
    </rPh>
    <phoneticPr fontId="6"/>
  </si>
  <si>
    <t>※１　各月初日の利用子どもの単価に加算
※２　人数Ａ及び人数Ｂについては、別に定める</t>
    <rPh sb="3" eb="5">
      <t>カクツキ</t>
    </rPh>
    <rPh sb="5" eb="7">
      <t>ショニチ</t>
    </rPh>
    <rPh sb="8" eb="10">
      <t>リヨウ</t>
    </rPh>
    <rPh sb="10" eb="11">
      <t>コ</t>
    </rPh>
    <rPh sb="14" eb="16">
      <t>タンカ</t>
    </rPh>
    <rPh sb="17" eb="19">
      <t>カサン</t>
    </rPh>
    <rPh sb="23" eb="25">
      <t>ニンズウ</t>
    </rPh>
    <rPh sb="26" eb="27">
      <t>オヨ</t>
    </rPh>
    <rPh sb="28" eb="30">
      <t>ニンズウ</t>
    </rPh>
    <rPh sb="37" eb="38">
      <t>ベツ</t>
    </rPh>
    <rPh sb="39" eb="40">
      <t>サダ</t>
    </rPh>
    <phoneticPr fontId="6"/>
  </si>
  <si>
    <t>　以下の加算を合算した額を各月初日の利用子ども数で除した額</t>
    <rPh sb="1" eb="3">
      <t>イカ</t>
    </rPh>
    <rPh sb="4" eb="6">
      <t>カサン</t>
    </rPh>
    <rPh sb="7" eb="9">
      <t>ガッサン</t>
    </rPh>
    <rPh sb="11" eb="12">
      <t>ガク</t>
    </rPh>
    <rPh sb="13" eb="15">
      <t>カクツキ</t>
    </rPh>
    <rPh sb="15" eb="17">
      <t>ショニチ</t>
    </rPh>
    <rPh sb="18" eb="20">
      <t>リヨウ</t>
    </rPh>
    <rPh sb="20" eb="21">
      <t>コ</t>
    </rPh>
    <rPh sb="23" eb="24">
      <t>スウ</t>
    </rPh>
    <rPh sb="25" eb="26">
      <t>ジョ</t>
    </rPh>
    <rPh sb="28" eb="29">
      <t>ガク</t>
    </rPh>
    <phoneticPr fontId="6"/>
  </si>
  <si>
    <t>事務職員配置加算</t>
    <rPh sb="0" eb="2">
      <t>ジム</t>
    </rPh>
    <rPh sb="2" eb="4">
      <t>ショクイン</t>
    </rPh>
    <rPh sb="4" eb="6">
      <t>ハイチ</t>
    </rPh>
    <rPh sb="6" eb="8">
      <t>カサン</t>
    </rPh>
    <phoneticPr fontId="6"/>
  </si>
  <si>
    <t>※認定こども園全体（１号～３号）の利用定員が９１人以上の場合に各月初日の利用子どもの単価に加算</t>
    <rPh sb="1" eb="3">
      <t>ニンテイ</t>
    </rPh>
    <rPh sb="6" eb="7">
      <t>エン</t>
    </rPh>
    <rPh sb="7" eb="9">
      <t>ゼンタイ</t>
    </rPh>
    <rPh sb="11" eb="12">
      <t>ゴウ</t>
    </rPh>
    <rPh sb="14" eb="15">
      <t>ゴウ</t>
    </rPh>
    <rPh sb="17" eb="19">
      <t>リヨウ</t>
    </rPh>
    <rPh sb="19" eb="21">
      <t>テイイン</t>
    </rPh>
    <rPh sb="24" eb="25">
      <t>ニン</t>
    </rPh>
    <rPh sb="25" eb="27">
      <t>イジョウ</t>
    </rPh>
    <rPh sb="28" eb="30">
      <t>バアイ</t>
    </rPh>
    <phoneticPr fontId="6"/>
  </si>
  <si>
    <t>処遇改善等加算Ⅰ</t>
  </si>
  <si>
    <t>－</t>
  </si>
  <si>
    <t>ｄ地域</t>
    <rPh sb="1" eb="3">
      <t>チイキ</t>
    </rPh>
    <phoneticPr fontId="6"/>
  </si>
  <si>
    <t>Ｄ地域</t>
    <rPh sb="1" eb="3">
      <t>チイキ</t>
    </rPh>
    <phoneticPr fontId="6"/>
  </si>
  <si>
    <t>×加算率</t>
    <rPh sb="1" eb="3">
      <t>カサン</t>
    </rPh>
    <rPh sb="3" eb="4">
      <t>リツ</t>
    </rPh>
    <phoneticPr fontId="6"/>
  </si>
  <si>
    <t>ｃ地域</t>
    <rPh sb="1" eb="3">
      <t>チイキ</t>
    </rPh>
    <phoneticPr fontId="6"/>
  </si>
  <si>
    <t>Ｃ地域</t>
    <rPh sb="1" eb="3">
      <t>チイキ</t>
    </rPh>
    <phoneticPr fontId="6"/>
  </si>
  <si>
    <t>3号</t>
    <rPh sb="1" eb="2">
      <t>ゴウ</t>
    </rPh>
    <phoneticPr fontId="6"/>
  </si>
  <si>
    <t>ｂ地域</t>
    <rPh sb="1" eb="3">
      <t>チイキ</t>
    </rPh>
    <phoneticPr fontId="6"/>
  </si>
  <si>
    <t>Ｂ地域</t>
    <rPh sb="1" eb="3">
      <t>チイキ</t>
    </rPh>
    <phoneticPr fontId="6"/>
  </si>
  <si>
    <t>(⑥＋⑦
　＋⑧＋⑩)</t>
  </si>
  <si>
    <t>ａ地域</t>
    <rPh sb="1" eb="3">
      <t>チイキ</t>
    </rPh>
    <phoneticPr fontId="6"/>
  </si>
  <si>
    <t>Ａ地域</t>
    <rPh sb="1" eb="3">
      <t>チイキ</t>
    </rPh>
    <phoneticPr fontId="6"/>
  </si>
  <si>
    <t>2号</t>
    <rPh sb="1" eb="2">
      <t>ゴウ</t>
    </rPh>
    <phoneticPr fontId="6"/>
  </si>
  <si>
    <t>＋</t>
    <phoneticPr fontId="6"/>
  </si>
  <si>
    <t>※3月分の単価に加算</t>
    <rPh sb="2" eb="4">
      <t>ガツブン</t>
    </rPh>
    <rPh sb="5" eb="7">
      <t>タンカ</t>
    </rPh>
    <rPh sb="8" eb="10">
      <t>カサン</t>
    </rPh>
    <phoneticPr fontId="6"/>
  </si>
  <si>
    <t xml:space="preserve"> 1,050人～</t>
    <rPh sb="6" eb="7">
      <t>ニン</t>
    </rPh>
    <phoneticPr fontId="6"/>
  </si>
  <si>
    <t>　 980人～1,049人</t>
    <rPh sb="5" eb="6">
      <t>ニン</t>
    </rPh>
    <rPh sb="12" eb="13">
      <t>ニン</t>
    </rPh>
    <phoneticPr fontId="6"/>
  </si>
  <si>
    <t xml:space="preserve"> 　910人～　979人</t>
    <rPh sb="5" eb="6">
      <t>ニン</t>
    </rPh>
    <rPh sb="11" eb="12">
      <t>ニン</t>
    </rPh>
    <phoneticPr fontId="6"/>
  </si>
  <si>
    <t>　 840人～　909人</t>
    <rPh sb="5" eb="6">
      <t>ニン</t>
    </rPh>
    <rPh sb="11" eb="12">
      <t>ニン</t>
    </rPh>
    <phoneticPr fontId="6"/>
  </si>
  <si>
    <t xml:space="preserve"> 　770人～　839人</t>
    <rPh sb="5" eb="6">
      <t>ニン</t>
    </rPh>
    <rPh sb="11" eb="12">
      <t>ニン</t>
    </rPh>
    <phoneticPr fontId="6"/>
  </si>
  <si>
    <t xml:space="preserve"> 　700人～　769人</t>
    <rPh sb="5" eb="6">
      <t>ニン</t>
    </rPh>
    <rPh sb="11" eb="12">
      <t>ニン</t>
    </rPh>
    <phoneticPr fontId="6"/>
  </si>
  <si>
    <t>　 630人～　699人</t>
    <rPh sb="5" eb="6">
      <t>ニン</t>
    </rPh>
    <rPh sb="11" eb="12">
      <t>ニン</t>
    </rPh>
    <phoneticPr fontId="6"/>
  </si>
  <si>
    <t>利用子ども数</t>
    <rPh sb="0" eb="2">
      <t>リヨウ</t>
    </rPh>
    <rPh sb="2" eb="3">
      <t>コ</t>
    </rPh>
    <rPh sb="5" eb="6">
      <t>スウ</t>
    </rPh>
    <phoneticPr fontId="6"/>
  </si>
  <si>
    <t>各月初日の</t>
    <rPh sb="0" eb="2">
      <t>カクツキ</t>
    </rPh>
    <rPh sb="2" eb="4">
      <t>ショニチ</t>
    </rPh>
    <phoneticPr fontId="6"/>
  </si>
  <si>
    <t>　 560人～　629人</t>
    <rPh sb="5" eb="6">
      <t>ニン</t>
    </rPh>
    <rPh sb="11" eb="12">
      <t>ニン</t>
    </rPh>
    <phoneticPr fontId="6"/>
  </si>
  <si>
    <t xml:space="preserve"> 　490人～　559人</t>
    <rPh sb="5" eb="6">
      <t>ニン</t>
    </rPh>
    <rPh sb="11" eb="12">
      <t>ニン</t>
    </rPh>
    <phoneticPr fontId="6"/>
  </si>
  <si>
    <t>　 420人～　489人</t>
    <rPh sb="5" eb="6">
      <t>ニン</t>
    </rPh>
    <rPh sb="11" eb="12">
      <t>ニン</t>
    </rPh>
    <phoneticPr fontId="6"/>
  </si>
  <si>
    <t xml:space="preserve"> 　350人～　419人</t>
    <rPh sb="5" eb="6">
      <t>ニン</t>
    </rPh>
    <rPh sb="11" eb="12">
      <t>ニン</t>
    </rPh>
    <phoneticPr fontId="6"/>
  </si>
  <si>
    <t>　 280人～　349人</t>
    <rPh sb="5" eb="6">
      <t>ニン</t>
    </rPh>
    <rPh sb="11" eb="12">
      <t>ニン</t>
    </rPh>
    <phoneticPr fontId="6"/>
  </si>
  <si>
    <t>　 211人～　279人</t>
    <rPh sb="5" eb="6">
      <t>ニン</t>
    </rPh>
    <rPh sb="11" eb="12">
      <t>ニン</t>
    </rPh>
    <phoneticPr fontId="6"/>
  </si>
  <si>
    <t>　 　　 ～　210人</t>
    <rPh sb="10" eb="11">
      <t>ニン</t>
    </rPh>
    <phoneticPr fontId="6"/>
  </si>
  <si>
    <t>休日保育の年間延べ利用子ども数</t>
    <rPh sb="0" eb="2">
      <t>キュウジツ</t>
    </rPh>
    <rPh sb="2" eb="4">
      <t>ホイク</t>
    </rPh>
    <rPh sb="5" eb="7">
      <t>ネンカン</t>
    </rPh>
    <rPh sb="7" eb="8">
      <t>ノ</t>
    </rPh>
    <rPh sb="9" eb="11">
      <t>リヨウ</t>
    </rPh>
    <rPh sb="11" eb="12">
      <t>コ</t>
    </rPh>
    <rPh sb="14" eb="15">
      <t>スウ</t>
    </rPh>
    <phoneticPr fontId="6"/>
  </si>
  <si>
    <t>認定こども園全体の利用定員</t>
    <rPh sb="0" eb="2">
      <t>ニンテイ</t>
    </rPh>
    <rPh sb="5" eb="6">
      <t>エン</t>
    </rPh>
    <rPh sb="6" eb="8">
      <t>ゼンタイ</t>
    </rPh>
    <rPh sb="9" eb="11">
      <t>リヨウ</t>
    </rPh>
    <rPh sb="11" eb="13">
      <t>テイイン</t>
    </rPh>
    <phoneticPr fontId="6"/>
  </si>
  <si>
    <t>×人数</t>
    <rPh sb="1" eb="3">
      <t>ニンズウ</t>
    </rPh>
    <phoneticPr fontId="6"/>
  </si>
  <si>
    <t>②</t>
    <phoneticPr fontId="6"/>
  </si>
  <si>
    <t>①</t>
    <phoneticPr fontId="6"/>
  </si>
  <si>
    <t>機能部分</t>
    <rPh sb="0" eb="2">
      <t>キノウ</t>
    </rPh>
    <rPh sb="2" eb="4">
      <t>ブブン</t>
    </rPh>
    <phoneticPr fontId="6"/>
  </si>
  <si>
    <t>認可施設</t>
    <rPh sb="0" eb="2">
      <t>ニンカ</t>
    </rPh>
    <rPh sb="2" eb="4">
      <t>シセツ</t>
    </rPh>
    <phoneticPr fontId="6"/>
  </si>
  <si>
    <t>保育短時間認定</t>
    <rPh sb="0" eb="2">
      <t>ホイク</t>
    </rPh>
    <rPh sb="2" eb="3">
      <t>タン</t>
    </rPh>
    <rPh sb="3" eb="5">
      <t>ジカン</t>
    </rPh>
    <rPh sb="5" eb="7">
      <t>ニンテイ</t>
    </rPh>
    <phoneticPr fontId="6"/>
  </si>
  <si>
    <t>保育標準時間認定</t>
    <rPh sb="0" eb="2">
      <t>ホイク</t>
    </rPh>
    <rPh sb="2" eb="4">
      <t>ヒョウジュン</t>
    </rPh>
    <rPh sb="4" eb="6">
      <t>ジカン</t>
    </rPh>
    <rPh sb="6" eb="8">
      <t>ニンテイ</t>
    </rPh>
    <phoneticPr fontId="6"/>
  </si>
  <si>
    <t>定員を恒常的に
超過する場合</t>
    <rPh sb="0" eb="2">
      <t>テイイン</t>
    </rPh>
    <rPh sb="3" eb="6">
      <t>コウジョウテキ</t>
    </rPh>
    <rPh sb="8" eb="10">
      <t>チョウカ</t>
    </rPh>
    <rPh sb="12" eb="14">
      <t>バアイ</t>
    </rPh>
    <phoneticPr fontId="6"/>
  </si>
  <si>
    <t>施設長に係る経過措置が適用される場合</t>
    <rPh sb="0" eb="3">
      <t>シセツチョウ</t>
    </rPh>
    <rPh sb="4" eb="5">
      <t>カカ</t>
    </rPh>
    <rPh sb="6" eb="8">
      <t>ケイカ</t>
    </rPh>
    <rPh sb="8" eb="10">
      <t>ソチ</t>
    </rPh>
    <rPh sb="11" eb="13">
      <t>テキヨウ</t>
    </rPh>
    <rPh sb="16" eb="18">
      <t>バアイ</t>
    </rPh>
    <phoneticPr fontId="6"/>
  </si>
  <si>
    <t>配置基準上求められる職員資格を有しない場合</t>
    <rPh sb="0" eb="2">
      <t>ハイチ</t>
    </rPh>
    <rPh sb="2" eb="4">
      <t>キジュン</t>
    </rPh>
    <rPh sb="4" eb="5">
      <t>ジョウ</t>
    </rPh>
    <rPh sb="5" eb="6">
      <t>モト</t>
    </rPh>
    <rPh sb="10" eb="12">
      <t>ショクイン</t>
    </rPh>
    <rPh sb="12" eb="14">
      <t>シカク</t>
    </rPh>
    <rPh sb="15" eb="16">
      <t>ユウ</t>
    </rPh>
    <rPh sb="19" eb="21">
      <t>バアイ</t>
    </rPh>
    <phoneticPr fontId="6"/>
  </si>
  <si>
    <t>年齢別配置基準を下回る場合</t>
    <rPh sb="0" eb="3">
      <t>ネンレイベツ</t>
    </rPh>
    <rPh sb="3" eb="5">
      <t>ハイチ</t>
    </rPh>
    <rPh sb="5" eb="7">
      <t>キジュン</t>
    </rPh>
    <rPh sb="8" eb="10">
      <t>シタマワ</t>
    </rPh>
    <rPh sb="11" eb="13">
      <t>バアイ</t>
    </rPh>
    <phoneticPr fontId="6"/>
  </si>
  <si>
    <t>主幹教諭等の専任化により子育て支援の取り組みを実施していない場合</t>
    <rPh sb="0" eb="2">
      <t>シュカン</t>
    </rPh>
    <rPh sb="2" eb="4">
      <t>キョウユ</t>
    </rPh>
    <rPh sb="4" eb="5">
      <t>トウ</t>
    </rPh>
    <rPh sb="6" eb="8">
      <t>センニン</t>
    </rPh>
    <rPh sb="8" eb="9">
      <t>カ</t>
    </rPh>
    <rPh sb="12" eb="14">
      <t>コソダ</t>
    </rPh>
    <rPh sb="15" eb="17">
      <t>シエン</t>
    </rPh>
    <rPh sb="18" eb="19">
      <t>ト</t>
    </rPh>
    <rPh sb="20" eb="21">
      <t>ク</t>
    </rPh>
    <rPh sb="23" eb="25">
      <t>ジッシ</t>
    </rPh>
    <rPh sb="30" eb="32">
      <t>バアイ</t>
    </rPh>
    <phoneticPr fontId="6"/>
  </si>
  <si>
    <t>常態的に土曜日に閉所する場合</t>
    <rPh sb="0" eb="3">
      <t>ジョウタイテキ</t>
    </rPh>
    <rPh sb="4" eb="7">
      <t>ドヨウビ</t>
    </rPh>
    <rPh sb="8" eb="10">
      <t>ヘイショ</t>
    </rPh>
    <rPh sb="12" eb="14">
      <t>バアイ</t>
    </rPh>
    <phoneticPr fontId="6"/>
  </si>
  <si>
    <t>分園の場合</t>
    <rPh sb="0" eb="2">
      <t>ブンエン</t>
    </rPh>
    <rPh sb="3" eb="5">
      <t>バアイ</t>
    </rPh>
    <phoneticPr fontId="6"/>
  </si>
  <si>
    <t>１号認定こどもの利用定員を設定しない場合</t>
    <rPh sb="1" eb="2">
      <t>ゴウ</t>
    </rPh>
    <rPh sb="2" eb="4">
      <t>ニンテイ</t>
    </rPh>
    <rPh sb="8" eb="10">
      <t>リヨウ</t>
    </rPh>
    <rPh sb="10" eb="12">
      <t>テイイン</t>
    </rPh>
    <rPh sb="13" eb="15">
      <t>セッテイ</t>
    </rPh>
    <rPh sb="18" eb="20">
      <t>バアイ</t>
    </rPh>
    <phoneticPr fontId="6"/>
  </si>
  <si>
    <t>外部監査費加算</t>
    <rPh sb="0" eb="2">
      <t>ガイブ</t>
    </rPh>
    <rPh sb="2" eb="4">
      <t>カンサ</t>
    </rPh>
    <rPh sb="4" eb="5">
      <t>ヒ</t>
    </rPh>
    <rPh sb="5" eb="7">
      <t>カサン</t>
    </rPh>
    <phoneticPr fontId="6"/>
  </si>
  <si>
    <t>賃借料加算</t>
    <rPh sb="0" eb="3">
      <t>チンシャクリョウ</t>
    </rPh>
    <rPh sb="3" eb="5">
      <t>カサン</t>
    </rPh>
    <phoneticPr fontId="6"/>
  </si>
  <si>
    <t>減価償却費加算</t>
    <rPh sb="0" eb="2">
      <t>ゲンカ</t>
    </rPh>
    <rPh sb="2" eb="5">
      <t>ショウキャクヒ</t>
    </rPh>
    <rPh sb="5" eb="7">
      <t>カサン</t>
    </rPh>
    <phoneticPr fontId="6"/>
  </si>
  <si>
    <t>夜間保育加算</t>
    <rPh sb="0" eb="2">
      <t>ヤカン</t>
    </rPh>
    <rPh sb="2" eb="4">
      <t>ホイク</t>
    </rPh>
    <rPh sb="4" eb="6">
      <t>カサン</t>
    </rPh>
    <phoneticPr fontId="6"/>
  </si>
  <si>
    <t>休日保育加算</t>
    <rPh sb="0" eb="2">
      <t>キュウジツ</t>
    </rPh>
    <rPh sb="2" eb="4">
      <t>ホイク</t>
    </rPh>
    <rPh sb="4" eb="6">
      <t>カサン</t>
    </rPh>
    <phoneticPr fontId="6"/>
  </si>
  <si>
    <t>処遇改善等加算Ⅰ</t>
    <phoneticPr fontId="6"/>
  </si>
  <si>
    <t>保育必要量区分　⑤</t>
    <rPh sb="0" eb="2">
      <t>ホイク</t>
    </rPh>
    <rPh sb="2" eb="5">
      <t>ヒツヨウリョウ</t>
    </rPh>
    <rPh sb="5" eb="7">
      <t>クブン</t>
    </rPh>
    <phoneticPr fontId="6"/>
  </si>
  <si>
    <t xml:space="preserve">※１　各月初日の利用子どもの単価に加算
※２　人数Ａ及び人数Ｂについては、別に定める
</t>
    <rPh sb="3" eb="5">
      <t>カクツキ</t>
    </rPh>
    <rPh sb="5" eb="7">
      <t>ショニチ</t>
    </rPh>
    <rPh sb="8" eb="10">
      <t>リヨウ</t>
    </rPh>
    <rPh sb="10" eb="11">
      <t>コ</t>
    </rPh>
    <rPh sb="14" eb="16">
      <t>タンカ</t>
    </rPh>
    <rPh sb="17" eb="19">
      <t>カサン</t>
    </rPh>
    <rPh sb="23" eb="25">
      <t>ニンズウ</t>
    </rPh>
    <rPh sb="26" eb="27">
      <t>オヨ</t>
    </rPh>
    <rPh sb="28" eb="30">
      <t>ニンズウ</t>
    </rPh>
    <rPh sb="37" eb="38">
      <t>ベツ</t>
    </rPh>
    <rPh sb="39" eb="40">
      <t>サダ</t>
    </rPh>
    <phoneticPr fontId="6"/>
  </si>
  <si>
    <t>園児１人当たり</t>
    <rPh sb="0" eb="2">
      <t>エンジ</t>
    </rPh>
    <rPh sb="3" eb="4">
      <t>ニン</t>
    </rPh>
    <rPh sb="4" eb="5">
      <t>ア</t>
    </rPh>
    <phoneticPr fontId="6"/>
  </si>
  <si>
    <t>年間運営費額</t>
    <rPh sb="0" eb="2">
      <t>ネンカン</t>
    </rPh>
    <rPh sb="2" eb="5">
      <t>ウンエイヒ</t>
    </rPh>
    <rPh sb="5" eb="6">
      <t>ガク</t>
    </rPh>
    <phoneticPr fontId="6"/>
  </si>
  <si>
    <t>分園分：</t>
    <rPh sb="0" eb="2">
      <t>ブンエン</t>
    </rPh>
    <rPh sb="2" eb="3">
      <t>ブン</t>
    </rPh>
    <phoneticPr fontId="6"/>
  </si>
  <si>
    <t>うち、本園分：</t>
    <rPh sb="3" eb="4">
      <t>ホン</t>
    </rPh>
    <rPh sb="4" eb="6">
      <t>エンブン</t>
    </rPh>
    <phoneticPr fontId="6"/>
  </si>
  <si>
    <t>３号年額</t>
    <rPh sb="1" eb="2">
      <t>ゴウ</t>
    </rPh>
    <rPh sb="2" eb="3">
      <t>ネン</t>
    </rPh>
    <phoneticPr fontId="6"/>
  </si>
  <si>
    <t>３号月額（３月）</t>
    <rPh sb="1" eb="2">
      <t>ゴウ</t>
    </rPh>
    <rPh sb="2" eb="4">
      <t>ゲツガク</t>
    </rPh>
    <rPh sb="6" eb="7">
      <t>ガツ</t>
    </rPh>
    <phoneticPr fontId="6"/>
  </si>
  <si>
    <t>３号月額（３月以外）</t>
    <rPh sb="1" eb="2">
      <t>ゴウ</t>
    </rPh>
    <rPh sb="2" eb="4">
      <t>ゲツガク</t>
    </rPh>
    <rPh sb="6" eb="7">
      <t>ガツ</t>
    </rPh>
    <rPh sb="7" eb="9">
      <t>イガイ</t>
    </rPh>
    <phoneticPr fontId="6"/>
  </si>
  <si>
    <t>２号年額</t>
    <rPh sb="1" eb="2">
      <t>ゴウ</t>
    </rPh>
    <rPh sb="2" eb="3">
      <t>ネン</t>
    </rPh>
    <phoneticPr fontId="6"/>
  </si>
  <si>
    <t>２号月額（３月）</t>
    <rPh sb="1" eb="2">
      <t>ゴウ</t>
    </rPh>
    <rPh sb="2" eb="4">
      <t>ゲツガク</t>
    </rPh>
    <rPh sb="6" eb="7">
      <t>ガツ</t>
    </rPh>
    <phoneticPr fontId="6"/>
  </si>
  <si>
    <t>２号月額（３月以外）</t>
    <rPh sb="1" eb="2">
      <t>ゴウ</t>
    </rPh>
    <rPh sb="2" eb="4">
      <t>ゲツガク</t>
    </rPh>
    <rPh sb="6" eb="7">
      <t>ガツ</t>
    </rPh>
    <rPh sb="7" eb="9">
      <t>イガイ</t>
    </rPh>
    <phoneticPr fontId="6"/>
  </si>
  <si>
    <t>１号年額</t>
    <rPh sb="1" eb="2">
      <t>ゴウ</t>
    </rPh>
    <rPh sb="2" eb="3">
      <t>ネン</t>
    </rPh>
    <phoneticPr fontId="6"/>
  </si>
  <si>
    <t>１号月額（３月）</t>
    <rPh sb="1" eb="2">
      <t>ゴウ</t>
    </rPh>
    <rPh sb="2" eb="4">
      <t>ゲツガク</t>
    </rPh>
    <rPh sb="6" eb="7">
      <t>ガツ</t>
    </rPh>
    <phoneticPr fontId="6"/>
  </si>
  <si>
    <t>１号月額（３月以外）</t>
    <rPh sb="1" eb="2">
      <t>ゴウ</t>
    </rPh>
    <rPh sb="2" eb="4">
      <t>ゲツガク</t>
    </rPh>
    <rPh sb="6" eb="7">
      <t>ガツ</t>
    </rPh>
    <rPh sb="7" eb="9">
      <t>イガイ</t>
    </rPh>
    <phoneticPr fontId="6"/>
  </si>
  <si>
    <t>⇒</t>
    <phoneticPr fontId="6"/>
  </si>
  <si>
    <t>試算データ選択</t>
    <rPh sb="0" eb="2">
      <t>シサン</t>
    </rPh>
    <rPh sb="5" eb="7">
      <t>センタク</t>
    </rPh>
    <phoneticPr fontId="6"/>
  </si>
  <si>
    <t>　</t>
    <phoneticPr fontId="6"/>
  </si>
  <si>
    <t>等を配置していない場合は、必要代替保育教諭等数－配置代替保育教諭等数の人数を入力</t>
    <rPh sb="0" eb="1">
      <t>トウ</t>
    </rPh>
    <rPh sb="2" eb="4">
      <t>ハイチ</t>
    </rPh>
    <rPh sb="9" eb="11">
      <t>バアイ</t>
    </rPh>
    <rPh sb="13" eb="15">
      <t>ヒツヨウ</t>
    </rPh>
    <rPh sb="15" eb="17">
      <t>ダイタイ</t>
    </rPh>
    <rPh sb="17" eb="19">
      <t>ホイク</t>
    </rPh>
    <rPh sb="19" eb="21">
      <t>キョウユ</t>
    </rPh>
    <rPh sb="21" eb="22">
      <t>トウ</t>
    </rPh>
    <rPh sb="22" eb="23">
      <t>スウ</t>
    </rPh>
    <rPh sb="24" eb="26">
      <t>ハイチ</t>
    </rPh>
    <rPh sb="26" eb="28">
      <t>ダイタイ</t>
    </rPh>
    <rPh sb="28" eb="30">
      <t>ホイク</t>
    </rPh>
    <rPh sb="30" eb="32">
      <t>キョウユ</t>
    </rPh>
    <rPh sb="32" eb="33">
      <t>トウ</t>
    </rPh>
    <rPh sb="33" eb="34">
      <t>スウ</t>
    </rPh>
    <rPh sb="35" eb="37">
      <t>ニンズウ</t>
    </rPh>
    <rPh sb="38" eb="40">
      <t>ニュウリョク</t>
    </rPh>
    <phoneticPr fontId="6"/>
  </si>
  <si>
    <t>＜上記で「あり」を選択した場合のみ人数を入力＞</t>
    <rPh sb="1" eb="3">
      <t>ジョウキ</t>
    </rPh>
    <rPh sb="9" eb="11">
      <t>センタク</t>
    </rPh>
    <rPh sb="13" eb="15">
      <t>バアイ</t>
    </rPh>
    <rPh sb="17" eb="19">
      <t>ニンズウ</t>
    </rPh>
    <rPh sb="20" eb="22">
      <t>ニュウリョク</t>
    </rPh>
    <phoneticPr fontId="6"/>
  </si>
  <si>
    <t>なし</t>
  </si>
  <si>
    <t>処遇改善等加算Ⅱを適用する場合は「あり」を選択</t>
    <rPh sb="0" eb="2">
      <t>ショグウ</t>
    </rPh>
    <rPh sb="2" eb="4">
      <t>カイゼン</t>
    </rPh>
    <rPh sb="4" eb="5">
      <t>トウ</t>
    </rPh>
    <rPh sb="5" eb="7">
      <t>カサン</t>
    </rPh>
    <rPh sb="9" eb="11">
      <t>テキヨウ</t>
    </rPh>
    <rPh sb="13" eb="15">
      <t>バアイ</t>
    </rPh>
    <rPh sb="21" eb="23">
      <t>センタク</t>
    </rPh>
    <phoneticPr fontId="6"/>
  </si>
  <si>
    <t>　（１）処遇改善等加算Ⅱ</t>
    <rPh sb="4" eb="6">
      <t>ショグウ</t>
    </rPh>
    <rPh sb="6" eb="8">
      <t>カイゼン</t>
    </rPh>
    <rPh sb="8" eb="9">
      <t>トウ</t>
    </rPh>
    <rPh sb="9" eb="11">
      <t>カサン</t>
    </rPh>
    <phoneticPr fontId="6"/>
  </si>
  <si>
    <t>５　特定加算部分</t>
    <rPh sb="2" eb="4">
      <t>トクテイ</t>
    </rPh>
    <rPh sb="4" eb="6">
      <t>カサン</t>
    </rPh>
    <rPh sb="6" eb="8">
      <t>ブブン</t>
    </rPh>
    <phoneticPr fontId="6"/>
  </si>
  <si>
    <t>　第三者評価を受審する場合は「あり」を選択</t>
    <rPh sb="1" eb="4">
      <t>ダイサンシャ</t>
    </rPh>
    <rPh sb="4" eb="6">
      <t>ヒョウカ</t>
    </rPh>
    <rPh sb="7" eb="9">
      <t>ジュシン</t>
    </rPh>
    <rPh sb="11" eb="13">
      <t>バアイ</t>
    </rPh>
    <rPh sb="19" eb="21">
      <t>センタク</t>
    </rPh>
    <phoneticPr fontId="6"/>
  </si>
  <si>
    <t>　（１３）第三者評価受審加算</t>
    <rPh sb="5" eb="8">
      <t>ダイサンシャ</t>
    </rPh>
    <rPh sb="8" eb="10">
      <t>ヒョウカ</t>
    </rPh>
    <rPh sb="10" eb="12">
      <t>ジュシン</t>
    </rPh>
    <rPh sb="12" eb="14">
      <t>カサン</t>
    </rPh>
    <phoneticPr fontId="6"/>
  </si>
  <si>
    <t>　栄養士を活用して給食を実施する場合は「あり」を選択</t>
    <rPh sb="1" eb="4">
      <t>エイヨウシ</t>
    </rPh>
    <rPh sb="5" eb="7">
      <t>カツヨウ</t>
    </rPh>
    <rPh sb="9" eb="11">
      <t>キュウショク</t>
    </rPh>
    <rPh sb="12" eb="14">
      <t>ジッシ</t>
    </rPh>
    <rPh sb="16" eb="18">
      <t>バアイ</t>
    </rPh>
    <rPh sb="24" eb="26">
      <t>センタク</t>
    </rPh>
    <phoneticPr fontId="6"/>
  </si>
  <si>
    <t>　小学校との接続を見通した活動を行う場合は「あり」を選択</t>
    <rPh sb="1" eb="4">
      <t>ショウガッコウ</t>
    </rPh>
    <rPh sb="6" eb="8">
      <t>セツゾク</t>
    </rPh>
    <rPh sb="9" eb="11">
      <t>ミトオ</t>
    </rPh>
    <rPh sb="13" eb="15">
      <t>カツドウ</t>
    </rPh>
    <rPh sb="16" eb="17">
      <t>オコナ</t>
    </rPh>
    <rPh sb="18" eb="20">
      <t>バアイ</t>
    </rPh>
    <rPh sb="26" eb="28">
      <t>センタク</t>
    </rPh>
    <phoneticPr fontId="6"/>
  </si>
  <si>
    <t>　（１１）小学校接続加算</t>
    <rPh sb="5" eb="8">
      <t>ショウガッコウ</t>
    </rPh>
    <rPh sb="8" eb="12">
      <t>セツゾクカサン</t>
    </rPh>
    <phoneticPr fontId="6"/>
  </si>
  <si>
    <t>的な防災対策の充実強化等を行う施設の場合は「あり」を選択</t>
    <phoneticPr fontId="6"/>
  </si>
  <si>
    <t>　職員等の防災教育や、災害発生時の安全かつ迅速な避難誘導体制を充実する等、施設の総合</t>
    <rPh sb="1" eb="3">
      <t>ショクイン</t>
    </rPh>
    <rPh sb="3" eb="4">
      <t>トウ</t>
    </rPh>
    <rPh sb="5" eb="7">
      <t>ボウサイ</t>
    </rPh>
    <rPh sb="7" eb="9">
      <t>キョウイク</t>
    </rPh>
    <rPh sb="11" eb="13">
      <t>サイガイ</t>
    </rPh>
    <rPh sb="13" eb="16">
      <t>ハッセイジ</t>
    </rPh>
    <rPh sb="17" eb="19">
      <t>アンゼン</t>
    </rPh>
    <rPh sb="21" eb="23">
      <t>ジンソク</t>
    </rPh>
    <rPh sb="24" eb="26">
      <t>ヒナン</t>
    </rPh>
    <rPh sb="26" eb="28">
      <t>ユウドウ</t>
    </rPh>
    <rPh sb="28" eb="30">
      <t>タイセイ</t>
    </rPh>
    <rPh sb="31" eb="33">
      <t>ジュウジツ</t>
    </rPh>
    <rPh sb="35" eb="36">
      <t>トウ</t>
    </rPh>
    <rPh sb="37" eb="39">
      <t>シセツ</t>
    </rPh>
    <rPh sb="40" eb="42">
      <t>ソウゴウ</t>
    </rPh>
    <phoneticPr fontId="6"/>
  </si>
  <si>
    <t>　（１０）施設機能強化推進費加算</t>
    <rPh sb="5" eb="7">
      <t>シセツ</t>
    </rPh>
    <rPh sb="7" eb="9">
      <t>キノウ</t>
    </rPh>
    <rPh sb="9" eb="11">
      <t>キョウカ</t>
    </rPh>
    <rPh sb="11" eb="14">
      <t>スイシンヒ</t>
    </rPh>
    <rPh sb="14" eb="16">
      <t>カサン</t>
    </rPh>
    <phoneticPr fontId="6"/>
  </si>
  <si>
    <t>　（９）入所児童処遇特別加算</t>
    <rPh sb="4" eb="6">
      <t>ニュウショ</t>
    </rPh>
    <rPh sb="6" eb="8">
      <t>ジドウ</t>
    </rPh>
    <rPh sb="8" eb="10">
      <t>ショグウ</t>
    </rPh>
    <rPh sb="10" eb="12">
      <t>トクベツ</t>
    </rPh>
    <rPh sb="12" eb="13">
      <t>カ</t>
    </rPh>
    <rPh sb="13" eb="14">
      <t>サン</t>
    </rPh>
    <phoneticPr fontId="6"/>
  </si>
  <si>
    <t>※活動火山対策特別措置法の規定に基づく降灰防除地域</t>
    <rPh sb="1" eb="3">
      <t>カツドウ</t>
    </rPh>
    <rPh sb="3" eb="5">
      <t>カザン</t>
    </rPh>
    <rPh sb="5" eb="7">
      <t>タイサク</t>
    </rPh>
    <rPh sb="7" eb="9">
      <t>トクベツ</t>
    </rPh>
    <rPh sb="9" eb="12">
      <t>ソチホウ</t>
    </rPh>
    <rPh sb="13" eb="15">
      <t>キテイ</t>
    </rPh>
    <rPh sb="16" eb="17">
      <t>モト</t>
    </rPh>
    <rPh sb="19" eb="21">
      <t>コウハイ</t>
    </rPh>
    <rPh sb="21" eb="23">
      <t>ボウジョ</t>
    </rPh>
    <rPh sb="23" eb="25">
      <t>チイキ</t>
    </rPh>
    <phoneticPr fontId="6"/>
  </si>
  <si>
    <t>←上行の自動計算で「一部」の場合は「あり」または「なし」を選択</t>
    <rPh sb="1" eb="2">
      <t>ウエ</t>
    </rPh>
    <rPh sb="2" eb="3">
      <t>ギョウ</t>
    </rPh>
    <rPh sb="4" eb="8">
      <t>ジドウケイサン</t>
    </rPh>
    <rPh sb="10" eb="12">
      <t>イチブ</t>
    </rPh>
    <rPh sb="14" eb="16">
      <t>バアイ</t>
    </rPh>
    <rPh sb="29" eb="31">
      <t>センタク</t>
    </rPh>
    <phoneticPr fontId="6"/>
  </si>
  <si>
    <t>←自動計算（「全域」または「なし」の場合は下行の選択は不要）</t>
    <rPh sb="1" eb="5">
      <t>ジドウケイサン</t>
    </rPh>
    <rPh sb="7" eb="9">
      <t>ゼンイキ</t>
    </rPh>
    <rPh sb="18" eb="20">
      <t>バアイ</t>
    </rPh>
    <rPh sb="21" eb="22">
      <t>シタ</t>
    </rPh>
    <rPh sb="22" eb="23">
      <t>ギョウ</t>
    </rPh>
    <rPh sb="24" eb="26">
      <t>センタク</t>
    </rPh>
    <rPh sb="27" eb="29">
      <t>フヨウ</t>
    </rPh>
    <phoneticPr fontId="6"/>
  </si>
  <si>
    <r>
      <t>　降灰防除地域</t>
    </r>
    <r>
      <rPr>
        <vertAlign val="superscript"/>
        <sz val="11"/>
        <rFont val="HGｺﾞｼｯｸM"/>
        <family val="3"/>
        <charset val="128"/>
      </rPr>
      <t>※</t>
    </r>
    <r>
      <rPr>
        <sz val="11"/>
        <rFont val="HGｺﾞｼｯｸM"/>
        <family val="3"/>
        <charset val="128"/>
      </rPr>
      <t>に所在する施設の場合は「あり」を選択</t>
    </r>
    <rPh sb="1" eb="3">
      <t>コウハイ</t>
    </rPh>
    <rPh sb="3" eb="5">
      <t>ボウジョ</t>
    </rPh>
    <rPh sb="5" eb="7">
      <t>チイキ</t>
    </rPh>
    <rPh sb="9" eb="11">
      <t>ショザイ</t>
    </rPh>
    <rPh sb="13" eb="15">
      <t>シセツ</t>
    </rPh>
    <rPh sb="16" eb="18">
      <t>バアイ</t>
    </rPh>
    <rPh sb="24" eb="26">
      <t>センタク</t>
    </rPh>
    <phoneticPr fontId="6"/>
  </si>
  <si>
    <t>　（８）降灰除去費加算</t>
    <rPh sb="4" eb="6">
      <t>コウハイ</t>
    </rPh>
    <rPh sb="6" eb="9">
      <t>ジョキョヒ</t>
    </rPh>
    <rPh sb="9" eb="11">
      <t>カサン</t>
    </rPh>
    <phoneticPr fontId="6"/>
  </si>
  <si>
    <t>※豪雪地帯対策特別措置法第２条第２項の規定に基づく地域</t>
    <rPh sb="1" eb="3">
      <t>ゴウセツ</t>
    </rPh>
    <rPh sb="3" eb="5">
      <t>チタイ</t>
    </rPh>
    <rPh sb="5" eb="7">
      <t>タイサク</t>
    </rPh>
    <rPh sb="7" eb="9">
      <t>トクベツ</t>
    </rPh>
    <rPh sb="9" eb="12">
      <t>ソチホウ</t>
    </rPh>
    <rPh sb="12" eb="13">
      <t>ダイ</t>
    </rPh>
    <rPh sb="14" eb="15">
      <t>ジョウ</t>
    </rPh>
    <rPh sb="15" eb="16">
      <t>ダイ</t>
    </rPh>
    <rPh sb="17" eb="18">
      <t>コウ</t>
    </rPh>
    <rPh sb="19" eb="21">
      <t>キテイ</t>
    </rPh>
    <rPh sb="22" eb="23">
      <t>モト</t>
    </rPh>
    <rPh sb="25" eb="27">
      <t>チイキ</t>
    </rPh>
    <phoneticPr fontId="6"/>
  </si>
  <si>
    <r>
      <t>　豪雪地帯</t>
    </r>
    <r>
      <rPr>
        <vertAlign val="superscript"/>
        <sz val="11"/>
        <rFont val="HGｺﾞｼｯｸM"/>
        <family val="3"/>
        <charset val="128"/>
      </rPr>
      <t>※</t>
    </r>
    <r>
      <rPr>
        <sz val="11"/>
        <rFont val="HGｺﾞｼｯｸM"/>
        <family val="3"/>
        <charset val="128"/>
      </rPr>
      <t>に所在する施設の場合は「あり」を選択</t>
    </r>
    <rPh sb="1" eb="3">
      <t>ゴウセツ</t>
    </rPh>
    <rPh sb="3" eb="5">
      <t>チタイ</t>
    </rPh>
    <rPh sb="7" eb="9">
      <t>ショザイ</t>
    </rPh>
    <rPh sb="11" eb="13">
      <t>シセツ</t>
    </rPh>
    <rPh sb="14" eb="16">
      <t>バアイ</t>
    </rPh>
    <rPh sb="22" eb="24">
      <t>センタク</t>
    </rPh>
    <phoneticPr fontId="6"/>
  </si>
  <si>
    <t>　（７）除雪費加算</t>
    <rPh sb="4" eb="6">
      <t>ジョセツ</t>
    </rPh>
    <rPh sb="6" eb="7">
      <t>ヒ</t>
    </rPh>
    <rPh sb="7" eb="9">
      <t>カサン</t>
    </rPh>
    <phoneticPr fontId="6"/>
  </si>
  <si>
    <t>　施設関係者評価を実施する場合は「あり」を選択</t>
    <rPh sb="1" eb="3">
      <t>シセツ</t>
    </rPh>
    <rPh sb="3" eb="6">
      <t>カンケイシャ</t>
    </rPh>
    <rPh sb="6" eb="8">
      <t>ヒョウカ</t>
    </rPh>
    <rPh sb="9" eb="11">
      <t>ジッシ</t>
    </rPh>
    <rPh sb="13" eb="15">
      <t>バアイ</t>
    </rPh>
    <rPh sb="21" eb="23">
      <t>センタク</t>
    </rPh>
    <phoneticPr fontId="6"/>
  </si>
  <si>
    <t>　（６）施設関係者評価加算</t>
    <rPh sb="4" eb="6">
      <t>シセツ</t>
    </rPh>
    <rPh sb="6" eb="9">
      <t>カンケイシャ</t>
    </rPh>
    <rPh sb="9" eb="11">
      <t>ヒョウカ</t>
    </rPh>
    <rPh sb="11" eb="13">
      <t>カサン</t>
    </rPh>
    <phoneticPr fontId="6"/>
  </si>
  <si>
    <t>※１級地から４級地・・・国家公務員の寒冷地手当に関する法律（昭和２４年法律第２００号）
　　　　　　　　　　　　第１条１号及び第２号に掲げる地域
　その他地域・・・・・・１級地から４級地以外の地域</t>
    <rPh sb="2" eb="4">
      <t>キュウチ</t>
    </rPh>
    <rPh sb="7" eb="9">
      <t>キュウチ</t>
    </rPh>
    <rPh sb="12" eb="14">
      <t>コッカ</t>
    </rPh>
    <rPh sb="14" eb="17">
      <t>コウムイン</t>
    </rPh>
    <rPh sb="18" eb="21">
      <t>カンレイチ</t>
    </rPh>
    <rPh sb="21" eb="23">
      <t>テアテ</t>
    </rPh>
    <rPh sb="24" eb="25">
      <t>カン</t>
    </rPh>
    <rPh sb="27" eb="29">
      <t>ホウリツ</t>
    </rPh>
    <rPh sb="30" eb="32">
      <t>ショウワ</t>
    </rPh>
    <rPh sb="34" eb="35">
      <t>ネン</t>
    </rPh>
    <rPh sb="35" eb="37">
      <t>ホウリツ</t>
    </rPh>
    <rPh sb="37" eb="38">
      <t>ダイ</t>
    </rPh>
    <rPh sb="41" eb="42">
      <t>ゴウ</t>
    </rPh>
    <rPh sb="56" eb="57">
      <t>ダイ</t>
    </rPh>
    <rPh sb="58" eb="59">
      <t>ジョウ</t>
    </rPh>
    <rPh sb="60" eb="61">
      <t>ゴウ</t>
    </rPh>
    <rPh sb="61" eb="62">
      <t>オヨ</t>
    </rPh>
    <rPh sb="63" eb="64">
      <t>ダイ</t>
    </rPh>
    <rPh sb="65" eb="66">
      <t>ゴウ</t>
    </rPh>
    <rPh sb="67" eb="68">
      <t>カカ</t>
    </rPh>
    <rPh sb="70" eb="72">
      <t>チイキ</t>
    </rPh>
    <rPh sb="76" eb="77">
      <t>タ</t>
    </rPh>
    <rPh sb="77" eb="78">
      <t>チ</t>
    </rPh>
    <rPh sb="78" eb="79">
      <t>イキ</t>
    </rPh>
    <rPh sb="86" eb="88">
      <t>キュウチ</t>
    </rPh>
    <rPh sb="91" eb="93">
      <t>キュウチ</t>
    </rPh>
    <rPh sb="93" eb="95">
      <t>イガイ</t>
    </rPh>
    <rPh sb="96" eb="98">
      <t>チイキ</t>
    </rPh>
    <phoneticPr fontId="6"/>
  </si>
  <si>
    <t>←自動計算</t>
    <rPh sb="1" eb="5">
      <t>ジドウケイサン</t>
    </rPh>
    <phoneticPr fontId="6"/>
  </si>
  <si>
    <r>
      <t>　施設の所在する地域の区分</t>
    </r>
    <r>
      <rPr>
        <vertAlign val="superscript"/>
        <sz val="11"/>
        <rFont val="HGｺﾞｼｯｸM"/>
        <family val="3"/>
        <charset val="128"/>
      </rPr>
      <t>※</t>
    </r>
    <r>
      <rPr>
        <sz val="11"/>
        <rFont val="HGｺﾞｼｯｸM"/>
        <family val="3"/>
        <charset val="128"/>
      </rPr>
      <t>を選択</t>
    </r>
    <rPh sb="1" eb="3">
      <t>シセツ</t>
    </rPh>
    <rPh sb="4" eb="6">
      <t>ショザイ</t>
    </rPh>
    <rPh sb="8" eb="10">
      <t>チイキ</t>
    </rPh>
    <rPh sb="11" eb="13">
      <t>クブン</t>
    </rPh>
    <rPh sb="15" eb="17">
      <t>センタク</t>
    </rPh>
    <phoneticPr fontId="6"/>
  </si>
  <si>
    <t>　（５）冷暖房費加算</t>
    <rPh sb="4" eb="7">
      <t>レイダンボウ</t>
    </rPh>
    <rPh sb="7" eb="8">
      <t>ヒ</t>
    </rPh>
    <rPh sb="8" eb="10">
      <t>カサン</t>
    </rPh>
    <phoneticPr fontId="6"/>
  </si>
  <si>
    <t>「あり」を選択</t>
  </si>
  <si>
    <t>非常勤事務職員を超えて、実際に非常勤事務職員が配置されている場合は</t>
    <phoneticPr fontId="6"/>
  </si>
  <si>
    <t>事務職員配置加算に伴い修正</t>
    <rPh sb="0" eb="2">
      <t>ジム</t>
    </rPh>
    <rPh sb="2" eb="4">
      <t>ショクイン</t>
    </rPh>
    <rPh sb="4" eb="6">
      <t>ハイチ</t>
    </rPh>
    <rPh sb="6" eb="8">
      <t>カサン</t>
    </rPh>
    <rPh sb="9" eb="10">
      <t>トモナ</t>
    </rPh>
    <rPh sb="11" eb="13">
      <t>シュウセイ</t>
    </rPh>
    <phoneticPr fontId="6"/>
  </si>
  <si>
    <t>利用定員が271人以上の場合であって、事務職員配置加算（３）において求められる</t>
    <rPh sb="0" eb="2">
      <t>リヨウ</t>
    </rPh>
    <rPh sb="2" eb="4">
      <t>テイイン</t>
    </rPh>
    <rPh sb="8" eb="9">
      <t>ニン</t>
    </rPh>
    <rPh sb="9" eb="11">
      <t>イジョウ</t>
    </rPh>
    <rPh sb="12" eb="14">
      <t>バアイ</t>
    </rPh>
    <rPh sb="19" eb="21">
      <t>ジム</t>
    </rPh>
    <rPh sb="21" eb="23">
      <t>ショクイン</t>
    </rPh>
    <rPh sb="23" eb="25">
      <t>ハイチ</t>
    </rPh>
    <rPh sb="25" eb="27">
      <t>カサン</t>
    </rPh>
    <rPh sb="34" eb="35">
      <t>モト</t>
    </rPh>
    <phoneticPr fontId="6"/>
  </si>
  <si>
    <t>実際に非常勤講師が配置されている場合は「あり」を選択</t>
    <rPh sb="6" eb="8">
      <t>コウシ</t>
    </rPh>
    <phoneticPr fontId="6"/>
  </si>
  <si>
    <t>認定こども園全体の3歳以上児（1号・2号）の利用定員が271人以上の場合であって、</t>
    <rPh sb="0" eb="2">
      <t>ニンテイ</t>
    </rPh>
    <rPh sb="5" eb="6">
      <t>エン</t>
    </rPh>
    <rPh sb="6" eb="8">
      <t>ゼンタイ</t>
    </rPh>
    <rPh sb="10" eb="11">
      <t>サイ</t>
    </rPh>
    <rPh sb="11" eb="13">
      <t>イジョウ</t>
    </rPh>
    <rPh sb="13" eb="14">
      <t>ジ</t>
    </rPh>
    <rPh sb="16" eb="17">
      <t>ゴウ</t>
    </rPh>
    <rPh sb="19" eb="20">
      <t>ゴウ</t>
    </rPh>
    <rPh sb="22" eb="24">
      <t>リヨウ</t>
    </rPh>
    <rPh sb="24" eb="26">
      <t>テイイン</t>
    </rPh>
    <rPh sb="30" eb="33">
      <t>ニンイジョウ</t>
    </rPh>
    <rPh sb="34" eb="36">
      <t>バアイ</t>
    </rPh>
    <phoneticPr fontId="6"/>
  </si>
  <si>
    <t>「あり」を選択</t>
    <rPh sb="5" eb="7">
      <t>センタク</t>
    </rPh>
    <phoneticPr fontId="6"/>
  </si>
  <si>
    <t>利用定員が91人以上の場合であって、実際に非常勤事務職員が配置されている場合は</t>
    <rPh sb="0" eb="2">
      <t>リヨウ</t>
    </rPh>
    <rPh sb="2" eb="4">
      <t>テイイン</t>
    </rPh>
    <rPh sb="7" eb="10">
      <t>ニンイジョウ</t>
    </rPh>
    <rPh sb="11" eb="13">
      <t>バアイ</t>
    </rPh>
    <rPh sb="18" eb="20">
      <t>ジッサイ</t>
    </rPh>
    <rPh sb="21" eb="24">
      <t>ヒジョウキン</t>
    </rPh>
    <rPh sb="24" eb="26">
      <t>ジム</t>
    </rPh>
    <rPh sb="26" eb="28">
      <t>ショクイン</t>
    </rPh>
    <rPh sb="29" eb="31">
      <t>ハイチ</t>
    </rPh>
    <rPh sb="36" eb="38">
      <t>バアイ</t>
    </rPh>
    <phoneticPr fontId="6"/>
  </si>
  <si>
    <t>H30追加</t>
    <rPh sb="3" eb="5">
      <t>ツイカ</t>
    </rPh>
    <phoneticPr fontId="6"/>
  </si>
  <si>
    <t>　（2）事務職員配置加算</t>
    <rPh sb="4" eb="6">
      <t>ジム</t>
    </rPh>
    <rPh sb="6" eb="8">
      <t>ショクイン</t>
    </rPh>
    <rPh sb="8" eb="10">
      <t>ハイチ</t>
    </rPh>
    <rPh sb="10" eb="12">
      <t>カサン</t>
    </rPh>
    <phoneticPr fontId="6"/>
  </si>
  <si>
    <t>Ｂそれ以外の障害児受入施設</t>
    <rPh sb="3" eb="5">
      <t>イガイ</t>
    </rPh>
    <rPh sb="6" eb="9">
      <t>ショウガイジ</t>
    </rPh>
    <rPh sb="9" eb="10">
      <t>ウ</t>
    </rPh>
    <rPh sb="10" eb="11">
      <t>イ</t>
    </rPh>
    <rPh sb="11" eb="13">
      <t>シセツ</t>
    </rPh>
    <phoneticPr fontId="6"/>
  </si>
  <si>
    <t>Ａ特別児童扶養手当支給対象受入施設</t>
    <rPh sb="1" eb="3">
      <t>トクベツ</t>
    </rPh>
    <rPh sb="3" eb="5">
      <t>ジドウ</t>
    </rPh>
    <rPh sb="5" eb="7">
      <t>フヨウ</t>
    </rPh>
    <rPh sb="7" eb="9">
      <t>テアテ</t>
    </rPh>
    <rPh sb="9" eb="11">
      <t>シキュウ</t>
    </rPh>
    <rPh sb="11" eb="13">
      <t>タイショウ</t>
    </rPh>
    <rPh sb="13" eb="15">
      <t>ウケイレ</t>
    </rPh>
    <rPh sb="15" eb="17">
      <t>シセツ</t>
    </rPh>
    <phoneticPr fontId="6"/>
  </si>
  <si>
    <t>いずれか該当する区分のセルから「あり」を選択</t>
    <phoneticPr fontId="6"/>
  </si>
  <si>
    <t>　障害児を受け入れている施設で、地域住民等の子どもの療育支援に取り組む場合は、Ａ・Ｂ</t>
    <rPh sb="1" eb="3">
      <t>ショウガイ</t>
    </rPh>
    <rPh sb="3" eb="4">
      <t>ジ</t>
    </rPh>
    <rPh sb="5" eb="6">
      <t>ウ</t>
    </rPh>
    <rPh sb="7" eb="8">
      <t>イ</t>
    </rPh>
    <rPh sb="12" eb="14">
      <t>シセツ</t>
    </rPh>
    <rPh sb="16" eb="18">
      <t>チイキ</t>
    </rPh>
    <rPh sb="18" eb="20">
      <t>ジュウミン</t>
    </rPh>
    <rPh sb="20" eb="21">
      <t>トウ</t>
    </rPh>
    <rPh sb="22" eb="23">
      <t>コ</t>
    </rPh>
    <rPh sb="26" eb="28">
      <t>リョウイク</t>
    </rPh>
    <rPh sb="28" eb="30">
      <t>シエン</t>
    </rPh>
    <phoneticPr fontId="6"/>
  </si>
  <si>
    <t>　（１）療育支援加算</t>
    <rPh sb="4" eb="6">
      <t>リョウイク</t>
    </rPh>
    <rPh sb="6" eb="10">
      <t>シエンカサン</t>
    </rPh>
    <phoneticPr fontId="6"/>
  </si>
  <si>
    <t>４　加算部分２</t>
    <rPh sb="2" eb="4">
      <t>カサン</t>
    </rPh>
    <rPh sb="4" eb="6">
      <t>ブブン</t>
    </rPh>
    <phoneticPr fontId="6"/>
  </si>
  <si>
    <t>２・３号部分</t>
    <rPh sb="3" eb="4">
      <t>ゴウ</t>
    </rPh>
    <rPh sb="4" eb="6">
      <t>ブブン</t>
    </rPh>
    <phoneticPr fontId="6"/>
  </si>
  <si>
    <t>１号部分</t>
    <rPh sb="1" eb="2">
      <t>ゴウ</t>
    </rPh>
    <rPh sb="2" eb="4">
      <t>ブブン</t>
    </rPh>
    <phoneticPr fontId="6"/>
  </si>
  <si>
    <t>　（６）定員を恒常的に超過する場合</t>
    <rPh sb="4" eb="6">
      <t>テイイン</t>
    </rPh>
    <rPh sb="7" eb="10">
      <t>コウジョウテキ</t>
    </rPh>
    <rPh sb="11" eb="13">
      <t>チョウカ</t>
    </rPh>
    <rPh sb="15" eb="17">
      <t>バアイ</t>
    </rPh>
    <phoneticPr fontId="6"/>
  </si>
  <si>
    <t>　施設長に係る経過措置が認められる場合は「あり」を選択</t>
    <rPh sb="1" eb="4">
      <t>シセツチョウ</t>
    </rPh>
    <rPh sb="5" eb="6">
      <t>カカ</t>
    </rPh>
    <rPh sb="7" eb="9">
      <t>ケイカ</t>
    </rPh>
    <rPh sb="9" eb="11">
      <t>ソチ</t>
    </rPh>
    <rPh sb="12" eb="13">
      <t>ミト</t>
    </rPh>
    <rPh sb="17" eb="19">
      <t>バアイ</t>
    </rPh>
    <rPh sb="25" eb="27">
      <t>センタク</t>
    </rPh>
    <phoneticPr fontId="6"/>
  </si>
  <si>
    <t>　（５）施設長に係る経過措置が認められる場合</t>
    <rPh sb="4" eb="7">
      <t>シセツチョウ</t>
    </rPh>
    <rPh sb="8" eb="9">
      <t>カカ</t>
    </rPh>
    <rPh sb="10" eb="12">
      <t>ケイカ</t>
    </rPh>
    <rPh sb="12" eb="14">
      <t>ソチ</t>
    </rPh>
    <rPh sb="15" eb="16">
      <t>ミト</t>
    </rPh>
    <rPh sb="20" eb="22">
      <t>バアイ</t>
    </rPh>
    <phoneticPr fontId="6"/>
  </si>
  <si>
    <t>有しない人数</t>
    <rPh sb="0" eb="1">
      <t>ユウ</t>
    </rPh>
    <rPh sb="4" eb="6">
      <t>ニンズウ</t>
    </rPh>
    <phoneticPr fontId="6"/>
  </si>
  <si>
    <t>幼稚園教諭免許又は保育士資格のいずれも有しない場合は「あり」を選択</t>
    <phoneticPr fontId="6"/>
  </si>
  <si>
    <t>　（４）配置基準上求められる職員資格を有しない場合</t>
    <rPh sb="4" eb="6">
      <t>ハイチ</t>
    </rPh>
    <rPh sb="6" eb="8">
      <t>キジュン</t>
    </rPh>
    <rPh sb="8" eb="9">
      <t>ジョウ</t>
    </rPh>
    <rPh sb="9" eb="10">
      <t>モト</t>
    </rPh>
    <rPh sb="14" eb="16">
      <t>ショクイン</t>
    </rPh>
    <rPh sb="16" eb="18">
      <t>シカク</t>
    </rPh>
    <rPh sb="19" eb="20">
      <t>ユウ</t>
    </rPh>
    <rPh sb="23" eb="25">
      <t>バアイ</t>
    </rPh>
    <phoneticPr fontId="6"/>
  </si>
  <si>
    <t>↑自動入力</t>
    <rPh sb="1" eb="5">
      <t>ジドウニュウリョク</t>
    </rPh>
    <phoneticPr fontId="6"/>
  </si>
  <si>
    <t>下回る人数</t>
    <rPh sb="0" eb="2">
      <t>シタマワ</t>
    </rPh>
    <rPh sb="3" eb="5">
      <t>ニンズウ</t>
    </rPh>
    <phoneticPr fontId="6"/>
  </si>
  <si>
    <t>「あり」</t>
    <phoneticPr fontId="6"/>
  </si>
  <si>
    <t>　年齢別の保育教諭等の配置が、公定価格（基本分）における配置基準を下回る場合は</t>
    <rPh sb="1" eb="4">
      <t>ネンレイベツ</t>
    </rPh>
    <rPh sb="5" eb="7">
      <t>ホイク</t>
    </rPh>
    <rPh sb="7" eb="9">
      <t>キョウユ</t>
    </rPh>
    <rPh sb="9" eb="10">
      <t>トウ</t>
    </rPh>
    <rPh sb="11" eb="13">
      <t>ハイチ</t>
    </rPh>
    <rPh sb="15" eb="17">
      <t>コウテイ</t>
    </rPh>
    <rPh sb="17" eb="19">
      <t>カカク</t>
    </rPh>
    <rPh sb="20" eb="23">
      <t>キホンブン</t>
    </rPh>
    <rPh sb="28" eb="30">
      <t>ハイチ</t>
    </rPh>
    <rPh sb="30" eb="32">
      <t>キジュン</t>
    </rPh>
    <rPh sb="33" eb="35">
      <t>シタマワ</t>
    </rPh>
    <rPh sb="36" eb="38">
      <t>バアイ</t>
    </rPh>
    <phoneticPr fontId="6"/>
  </si>
  <si>
    <t>　（３）年齢別配置基準を下回る場合</t>
    <rPh sb="4" eb="6">
      <t>ネンレイ</t>
    </rPh>
    <rPh sb="6" eb="7">
      <t>ベツ</t>
    </rPh>
    <rPh sb="7" eb="9">
      <t>ハイチ</t>
    </rPh>
    <rPh sb="9" eb="11">
      <t>キジュン</t>
    </rPh>
    <rPh sb="12" eb="14">
      <t>シタマワ</t>
    </rPh>
    <rPh sb="15" eb="17">
      <t>バアイ</t>
    </rPh>
    <phoneticPr fontId="6"/>
  </si>
  <si>
    <t>　常態的に土曜日に閉所する場合は「あり」を選択</t>
    <rPh sb="1" eb="3">
      <t>ジョウタイ</t>
    </rPh>
    <rPh sb="3" eb="4">
      <t>テキ</t>
    </rPh>
    <rPh sb="5" eb="8">
      <t>ドヨウビ</t>
    </rPh>
    <rPh sb="9" eb="11">
      <t>ヘイショ</t>
    </rPh>
    <rPh sb="13" eb="15">
      <t>バアイ</t>
    </rPh>
    <rPh sb="21" eb="23">
      <t>センタク</t>
    </rPh>
    <phoneticPr fontId="6"/>
  </si>
  <si>
    <t>　（１）常態的に土曜日に閉所する場合</t>
    <rPh sb="4" eb="7">
      <t>ジョウタイテキ</t>
    </rPh>
    <rPh sb="8" eb="11">
      <t>ドヨウビ</t>
    </rPh>
    <rPh sb="12" eb="14">
      <t>ヘイショ</t>
    </rPh>
    <rPh sb="16" eb="18">
      <t>バアイ</t>
    </rPh>
    <phoneticPr fontId="6"/>
  </si>
  <si>
    <t>３　調整部分</t>
    <rPh sb="2" eb="4">
      <t>チョウセイ</t>
    </rPh>
    <rPh sb="4" eb="6">
      <t>ブブン</t>
    </rPh>
    <phoneticPr fontId="6"/>
  </si>
  <si>
    <t>　公認会計士等による外部監査を実施した場合は「あり」を選択</t>
    <rPh sb="1" eb="3">
      <t>コウニン</t>
    </rPh>
    <rPh sb="3" eb="5">
      <t>カイケイ</t>
    </rPh>
    <rPh sb="5" eb="6">
      <t>シ</t>
    </rPh>
    <rPh sb="6" eb="7">
      <t>トウ</t>
    </rPh>
    <rPh sb="10" eb="12">
      <t>ガイブ</t>
    </rPh>
    <rPh sb="12" eb="14">
      <t>カンサ</t>
    </rPh>
    <rPh sb="15" eb="17">
      <t>ジッシ</t>
    </rPh>
    <rPh sb="19" eb="21">
      <t>バアイ</t>
    </rPh>
    <rPh sb="27" eb="29">
      <t>センタク</t>
    </rPh>
    <phoneticPr fontId="6"/>
  </si>
  <si>
    <t>（平成27年内閣府告示第49号）別表第一を参照</t>
    <phoneticPr fontId="6"/>
  </si>
  <si>
    <t>用地域型保育、特定利用地域型保育及び特例保育に要する費用の額の算定に関する基準等</t>
    <phoneticPr fontId="6"/>
  </si>
  <si>
    <t>※地域の区分は特定教育・保育、特別利用保育、特別利用教育、特定地域型保育、特別利</t>
    <rPh sb="1" eb="3">
      <t>チイキ</t>
    </rPh>
    <rPh sb="4" eb="6">
      <t>クブン</t>
    </rPh>
    <phoneticPr fontId="6"/>
  </si>
  <si>
    <t>×</t>
    <phoneticPr fontId="6"/>
  </si>
  <si>
    <t>標準</t>
    <rPh sb="0" eb="2">
      <t>ヒョウジュン</t>
    </rPh>
    <phoneticPr fontId="6"/>
  </si>
  <si>
    <t>×</t>
    <phoneticPr fontId="6"/>
  </si>
  <si>
    <t>d地域</t>
    <rPh sb="1" eb="3">
      <t>チイキ</t>
    </rPh>
    <phoneticPr fontId="6"/>
  </si>
  <si>
    <t>地域等の区分</t>
    <rPh sb="0" eb="2">
      <t>チイキ</t>
    </rPh>
    <rPh sb="2" eb="3">
      <t>トウ</t>
    </rPh>
    <rPh sb="4" eb="6">
      <t>クブン</t>
    </rPh>
    <phoneticPr fontId="6"/>
  </si>
  <si>
    <t>（4区分(a～d)×2区分(標準・都市部)×2区分(認可施設・機能部分)）を選択</t>
    <phoneticPr fontId="6"/>
  </si>
  <si>
    <t>　賃貸物件により設置する施設の場合は「あり」を選択し、施設の所在する地域等の区分</t>
    <rPh sb="1" eb="3">
      <t>チンタイ</t>
    </rPh>
    <rPh sb="3" eb="5">
      <t>ブッケン</t>
    </rPh>
    <rPh sb="8" eb="10">
      <t>セッチ</t>
    </rPh>
    <rPh sb="12" eb="14">
      <t>シセツ</t>
    </rPh>
    <rPh sb="15" eb="17">
      <t>バアイ</t>
    </rPh>
    <rPh sb="23" eb="25">
      <t>センタク</t>
    </rPh>
    <rPh sb="27" eb="29">
      <t>シセツ</t>
    </rPh>
    <rPh sb="30" eb="32">
      <t>ショザイ</t>
    </rPh>
    <rPh sb="34" eb="36">
      <t>チイキ</t>
    </rPh>
    <rPh sb="36" eb="37">
      <t>トウ</t>
    </rPh>
    <phoneticPr fontId="6"/>
  </si>
  <si>
    <t>（平成27年内閣府告示第49号）別表第一を参照</t>
    <phoneticPr fontId="6"/>
  </si>
  <si>
    <t>用地域型保育、特定利用地域型保育及び特例保育に要する費用の額の算定に関する基準等</t>
    <phoneticPr fontId="6"/>
  </si>
  <si>
    <t>×</t>
    <phoneticPr fontId="6"/>
  </si>
  <si>
    <t>D地域</t>
    <rPh sb="1" eb="3">
      <t>チイキ</t>
    </rPh>
    <phoneticPr fontId="6"/>
  </si>
  <si>
    <t>施設・機能部分)）を選択</t>
    <rPh sb="0" eb="2">
      <t>シセツ</t>
    </rPh>
    <rPh sb="3" eb="5">
      <t>キノウ</t>
    </rPh>
    <rPh sb="5" eb="7">
      <t>ブブン</t>
    </rPh>
    <rPh sb="10" eb="12">
      <t>センタク</t>
    </rPh>
    <phoneticPr fontId="6"/>
  </si>
  <si>
    <t>を選択し、施設の所在する地域等の区分（4区分(A～D)×2区分(標準・都市部)×2区分(認可</t>
    <rPh sb="1" eb="3">
      <t>センタク</t>
    </rPh>
    <rPh sb="5" eb="7">
      <t>シセツ</t>
    </rPh>
    <rPh sb="8" eb="10">
      <t>ショザイ</t>
    </rPh>
    <rPh sb="12" eb="14">
      <t>チイキ</t>
    </rPh>
    <rPh sb="14" eb="15">
      <t>トウ</t>
    </rPh>
    <rPh sb="16" eb="18">
      <t>クブン</t>
    </rPh>
    <rPh sb="20" eb="22">
      <t>クブン</t>
    </rPh>
    <rPh sb="29" eb="31">
      <t>クブン</t>
    </rPh>
    <rPh sb="44" eb="46">
      <t>ニンカ</t>
    </rPh>
    <phoneticPr fontId="6"/>
  </si>
  <si>
    <t>　施設整備費補助金を受けない施設のうち、自己所有の建物を保有する施設の場合は「あり」</t>
    <rPh sb="1" eb="3">
      <t>シセツ</t>
    </rPh>
    <rPh sb="3" eb="6">
      <t>セイビヒ</t>
    </rPh>
    <rPh sb="6" eb="8">
      <t>ホジョ</t>
    </rPh>
    <rPh sb="8" eb="9">
      <t>キン</t>
    </rPh>
    <rPh sb="10" eb="11">
      <t>ウ</t>
    </rPh>
    <rPh sb="14" eb="16">
      <t>シセツ</t>
    </rPh>
    <rPh sb="20" eb="22">
      <t>ジコ</t>
    </rPh>
    <rPh sb="22" eb="24">
      <t>ショユウ</t>
    </rPh>
    <rPh sb="25" eb="27">
      <t>タテモノ</t>
    </rPh>
    <rPh sb="28" eb="30">
      <t>ホユウ</t>
    </rPh>
    <rPh sb="32" eb="34">
      <t>シセツ</t>
    </rPh>
    <rPh sb="35" eb="37">
      <t>バアイ</t>
    </rPh>
    <phoneticPr fontId="6"/>
  </si>
  <si>
    <t>　夜間保育を実施する場合は「あり」を選択</t>
    <rPh sb="1" eb="3">
      <t>ヤカン</t>
    </rPh>
    <rPh sb="3" eb="5">
      <t>ホイク</t>
    </rPh>
    <rPh sb="6" eb="8">
      <t>ジッシ</t>
    </rPh>
    <rPh sb="10" eb="12">
      <t>バアイ</t>
    </rPh>
    <rPh sb="18" eb="20">
      <t>センタク</t>
    </rPh>
    <phoneticPr fontId="6"/>
  </si>
  <si>
    <t>実施の有無</t>
    <rPh sb="0" eb="2">
      <t>ジッシ</t>
    </rPh>
    <rPh sb="3" eb="5">
      <t>ウム</t>
    </rPh>
    <phoneticPr fontId="6"/>
  </si>
  <si>
    <t>0日</t>
    <rPh sb="1" eb="2">
      <t>ニチ</t>
    </rPh>
    <phoneticPr fontId="6"/>
  </si>
  <si>
    <t>　１号認定子どもに対する週当たりの給食実施日数を選択</t>
    <rPh sb="2" eb="3">
      <t>ゴウ</t>
    </rPh>
    <rPh sb="3" eb="5">
      <t>ニンテイ</t>
    </rPh>
    <rPh sb="5" eb="6">
      <t>コ</t>
    </rPh>
    <rPh sb="9" eb="10">
      <t>タイ</t>
    </rPh>
    <rPh sb="12" eb="13">
      <t>シュウ</t>
    </rPh>
    <rPh sb="13" eb="14">
      <t>ア</t>
    </rPh>
    <rPh sb="17" eb="19">
      <t>キュウショク</t>
    </rPh>
    <rPh sb="19" eb="21">
      <t>ジッシ</t>
    </rPh>
    <rPh sb="21" eb="23">
      <t>ニッスウ</t>
    </rPh>
    <rPh sb="24" eb="26">
      <t>センタク</t>
    </rPh>
    <phoneticPr fontId="6"/>
  </si>
  <si>
    <r>
      <t>　</t>
    </r>
    <r>
      <rPr>
        <sz val="11"/>
        <rFont val="HGｺﾞｼｯｸM"/>
        <family val="3"/>
        <charset val="128"/>
      </rPr>
      <t>通園送迎を行う場合は「あり」を選択</t>
    </r>
    <rPh sb="1" eb="3">
      <t>ツウエン</t>
    </rPh>
    <rPh sb="3" eb="5">
      <t>ソウゲイ</t>
    </rPh>
    <rPh sb="6" eb="7">
      <t>オコナ</t>
    </rPh>
    <rPh sb="8" eb="10">
      <t>バアイ</t>
    </rPh>
    <rPh sb="16" eb="18">
      <t>センタク</t>
    </rPh>
    <phoneticPr fontId="6"/>
  </si>
  <si>
    <t>　（常勤換算）を基に自動計算）</t>
    <phoneticPr fontId="6"/>
  </si>
  <si>
    <t>←加配可能人数（１（５）の施設全体の教育・保育従事者数</t>
    <rPh sb="1" eb="3">
      <t>カハイ</t>
    </rPh>
    <rPh sb="3" eb="5">
      <t>カノウ</t>
    </rPh>
    <rPh sb="5" eb="7">
      <t>ニンズウ</t>
    </rPh>
    <rPh sb="13" eb="15">
      <t>シセツ</t>
    </rPh>
    <rPh sb="15" eb="17">
      <t>ゼンタイ</t>
    </rPh>
    <rPh sb="18" eb="20">
      <t>キョウイク</t>
    </rPh>
    <rPh sb="21" eb="23">
      <t>ホイク</t>
    </rPh>
    <rPh sb="23" eb="26">
      <t>ジュウジシャ</t>
    </rPh>
    <rPh sb="26" eb="27">
      <t>カズ</t>
    </rPh>
    <phoneticPr fontId="6"/>
  </si>
  <si>
    <t>＝</t>
    <phoneticPr fontId="6"/>
  </si>
  <si>
    <t>＜</t>
    <phoneticPr fontId="6"/>
  </si>
  <si>
    <t>２７０人以下は３．５人、２７１人以上３００人以下は５人、３０１人以上４５０人以下は６人、４５１人以上は８人）</t>
    <phoneticPr fontId="6"/>
  </si>
  <si>
    <t>（上限は利用定員４５人以下は１人、４６人以上１５０人以下は２人、１５１人以上２４０人以下は３人、２４１人以上</t>
    <phoneticPr fontId="6"/>
  </si>
  <si>
    <t>の職員配置による必要保育教諭数を上回る保育教諭等数）</t>
    <rPh sb="16" eb="18">
      <t>ウワマワ</t>
    </rPh>
    <rPh sb="19" eb="21">
      <t>ホイク</t>
    </rPh>
    <rPh sb="21" eb="23">
      <t>キョウユ</t>
    </rPh>
    <rPh sb="23" eb="25">
      <t>トウスウ</t>
    </rPh>
    <phoneticPr fontId="6"/>
  </si>
  <si>
    <t>　チーム保育を行う保育教諭等数（基本分単価に含まれる配置基準や上記２（３）、（４）等</t>
    <rPh sb="4" eb="6">
      <t>ホイク</t>
    </rPh>
    <rPh sb="7" eb="8">
      <t>オコナ</t>
    </rPh>
    <rPh sb="9" eb="11">
      <t>ホイク</t>
    </rPh>
    <rPh sb="11" eb="13">
      <t>キョウユ</t>
    </rPh>
    <rPh sb="13" eb="14">
      <t>トウ</t>
    </rPh>
    <rPh sb="14" eb="15">
      <t>スウ</t>
    </rPh>
    <rPh sb="31" eb="33">
      <t>ジョウキ</t>
    </rPh>
    <rPh sb="41" eb="42">
      <t>トウ</t>
    </rPh>
    <phoneticPr fontId="6"/>
  </si>
  <si>
    <t>　（５）満３歳児対応教諭配置加算</t>
    <rPh sb="4" eb="5">
      <t>マン</t>
    </rPh>
    <rPh sb="6" eb="8">
      <t>サイジ</t>
    </rPh>
    <rPh sb="8" eb="10">
      <t>タイオウ</t>
    </rPh>
    <rPh sb="10" eb="12">
      <t>キョウユ</t>
    </rPh>
    <rPh sb="12" eb="14">
      <t>ハイチ</t>
    </rPh>
    <rPh sb="14" eb="16">
      <t>カサン</t>
    </rPh>
    <phoneticPr fontId="6"/>
  </si>
  <si>
    <t>　３歳児の配置基準を１５：１により実施する場合は「あり」</t>
    <rPh sb="2" eb="4">
      <t>サイジ</t>
    </rPh>
    <rPh sb="5" eb="7">
      <t>ハイチ</t>
    </rPh>
    <rPh sb="7" eb="9">
      <t>キジュン</t>
    </rPh>
    <rPh sb="17" eb="19">
      <t>ジッシ</t>
    </rPh>
    <rPh sb="21" eb="23">
      <t>バアイ</t>
    </rPh>
    <phoneticPr fontId="6"/>
  </si>
  <si>
    <t>　（４）３歳児配置改善加算</t>
    <rPh sb="5" eb="7">
      <t>サイジ</t>
    </rPh>
    <rPh sb="7" eb="9">
      <t>ハイチ</t>
    </rPh>
    <rPh sb="9" eb="11">
      <t>カイゼン</t>
    </rPh>
    <rPh sb="11" eb="13">
      <t>カサン</t>
    </rPh>
    <phoneticPr fontId="6"/>
  </si>
  <si>
    <t>　認定こども園全体の３歳以上児（１号・２号）の利用定員が36人以上300人以下の場合で</t>
    <rPh sb="1" eb="3">
      <t>ニンテイ</t>
    </rPh>
    <rPh sb="6" eb="7">
      <t>エン</t>
    </rPh>
    <rPh sb="7" eb="9">
      <t>ゼンタイ</t>
    </rPh>
    <rPh sb="11" eb="14">
      <t>サイイジョウ</t>
    </rPh>
    <rPh sb="14" eb="15">
      <t>ジ</t>
    </rPh>
    <rPh sb="17" eb="18">
      <t>ゴウ</t>
    </rPh>
    <rPh sb="20" eb="21">
      <t>ゴウ</t>
    </rPh>
    <rPh sb="23" eb="25">
      <t>リヨウ</t>
    </rPh>
    <rPh sb="25" eb="27">
      <t>テイイン</t>
    </rPh>
    <rPh sb="30" eb="33">
      <t>ニンイジョウ</t>
    </rPh>
    <rPh sb="36" eb="39">
      <t>ニンイカ</t>
    </rPh>
    <rPh sb="40" eb="42">
      <t>バアイ</t>
    </rPh>
    <phoneticPr fontId="6"/>
  </si>
  <si>
    <t>　（３）学級編制加配加算</t>
    <rPh sb="4" eb="6">
      <t>ガッキュウ</t>
    </rPh>
    <rPh sb="6" eb="8">
      <t>ヘンセイ</t>
    </rPh>
    <rPh sb="8" eb="10">
      <t>カハイ</t>
    </rPh>
    <rPh sb="10" eb="12">
      <t>カサン</t>
    </rPh>
    <phoneticPr fontId="6"/>
  </si>
  <si>
    <t>　副園長又は教頭を配置する場合は「あり」を選択</t>
    <rPh sb="1" eb="4">
      <t>フクエンチョウ</t>
    </rPh>
    <rPh sb="4" eb="5">
      <t>マタ</t>
    </rPh>
    <rPh sb="6" eb="8">
      <t>キョウトウ</t>
    </rPh>
    <rPh sb="9" eb="11">
      <t>ハイチ</t>
    </rPh>
    <rPh sb="13" eb="15">
      <t>バアイ</t>
    </rPh>
    <rPh sb="21" eb="23">
      <t>センタク</t>
    </rPh>
    <phoneticPr fontId="6"/>
  </si>
  <si>
    <t>　（２）副園長・教頭設置加算</t>
    <rPh sb="4" eb="7">
      <t>フクエンチョウ</t>
    </rPh>
    <rPh sb="8" eb="10">
      <t>キョウトウ</t>
    </rPh>
    <rPh sb="10" eb="12">
      <t>セッチ</t>
    </rPh>
    <rPh sb="12" eb="14">
      <t>カサン</t>
    </rPh>
    <phoneticPr fontId="6"/>
  </si>
  <si>
    <t xml:space="preserve"> 1年未満</t>
    <rPh sb="2" eb="3">
      <t>ネン</t>
    </rPh>
    <rPh sb="3" eb="5">
      <t>ミマン</t>
    </rPh>
    <phoneticPr fontId="6"/>
  </si>
  <si>
    <t>うちキャリア
パス要件分</t>
    <rPh sb="9" eb="11">
      <t>ヨウケン</t>
    </rPh>
    <rPh sb="11" eb="12">
      <t>ブン</t>
    </rPh>
    <phoneticPr fontId="6"/>
  </si>
  <si>
    <t>賃金改善要件分</t>
    <rPh sb="0" eb="2">
      <t>チンギン</t>
    </rPh>
    <rPh sb="2" eb="4">
      <t>カイゼン</t>
    </rPh>
    <rPh sb="4" eb="6">
      <t>ヨウケン</t>
    </rPh>
    <rPh sb="6" eb="7">
      <t>ブン</t>
    </rPh>
    <phoneticPr fontId="6"/>
  </si>
  <si>
    <t>基礎分</t>
    <rPh sb="0" eb="2">
      <t>キソ</t>
    </rPh>
    <rPh sb="2" eb="3">
      <t>ブン</t>
    </rPh>
    <phoneticPr fontId="6"/>
  </si>
  <si>
    <t>合計
加算率
（％）</t>
    <rPh sb="0" eb="2">
      <t>ゴウケイ</t>
    </rPh>
    <rPh sb="3" eb="6">
      <t>カサンリツ</t>
    </rPh>
    <phoneticPr fontId="13"/>
  </si>
  <si>
    <t>加算率（％）の区分</t>
    <rPh sb="0" eb="2">
      <t>カサン</t>
    </rPh>
    <rPh sb="2" eb="3">
      <t>リツ</t>
    </rPh>
    <rPh sb="7" eb="9">
      <t>クブン</t>
    </rPh>
    <phoneticPr fontId="6"/>
  </si>
  <si>
    <t>職員１人当たりの平均勤続年数</t>
    <rPh sb="0" eb="2">
      <t>ショクイン</t>
    </rPh>
    <rPh sb="3" eb="4">
      <t>ニン</t>
    </rPh>
    <rPh sb="4" eb="5">
      <t>ア</t>
    </rPh>
    <rPh sb="8" eb="10">
      <t>ヘイキン</t>
    </rPh>
    <rPh sb="10" eb="12">
      <t>キンゾク</t>
    </rPh>
    <rPh sb="12" eb="14">
      <t>ネンスウ</t>
    </rPh>
    <phoneticPr fontId="6"/>
  </si>
  <si>
    <t>加算率入力表</t>
    <rPh sb="0" eb="2">
      <t>カサン</t>
    </rPh>
    <rPh sb="2" eb="3">
      <t>リツ</t>
    </rPh>
    <rPh sb="3" eb="5">
      <t>ニュウリョク</t>
    </rPh>
    <rPh sb="5" eb="6">
      <t>ヒョウ</t>
    </rPh>
    <phoneticPr fontId="6"/>
  </si>
  <si>
    <t>　職員の平均勤続年数・経験年数やキャリアアップの取り組みに応じた加算率を入力</t>
    <rPh sb="1" eb="3">
      <t>ショクイン</t>
    </rPh>
    <rPh sb="4" eb="6">
      <t>ヘイキン</t>
    </rPh>
    <rPh sb="6" eb="8">
      <t>キンゾク</t>
    </rPh>
    <rPh sb="8" eb="10">
      <t>ネンスウ</t>
    </rPh>
    <rPh sb="11" eb="13">
      <t>ケイケン</t>
    </rPh>
    <rPh sb="13" eb="15">
      <t>ネンスウ</t>
    </rPh>
    <rPh sb="24" eb="25">
      <t>ト</t>
    </rPh>
    <rPh sb="26" eb="27">
      <t>ク</t>
    </rPh>
    <rPh sb="29" eb="30">
      <t>オウ</t>
    </rPh>
    <rPh sb="32" eb="34">
      <t>カサン</t>
    </rPh>
    <rPh sb="34" eb="35">
      <t>リツ</t>
    </rPh>
    <rPh sb="36" eb="38">
      <t>ニュウリョク</t>
    </rPh>
    <phoneticPr fontId="6"/>
  </si>
  <si>
    <t>　（１）処遇改善等加算Ⅰ</t>
    <rPh sb="4" eb="6">
      <t>ショグウ</t>
    </rPh>
    <rPh sb="6" eb="8">
      <t>カイゼン</t>
    </rPh>
    <rPh sb="8" eb="9">
      <t>トウ</t>
    </rPh>
    <rPh sb="9" eb="11">
      <t>カサン</t>
    </rPh>
    <phoneticPr fontId="6"/>
  </si>
  <si>
    <t>２　加算部分１</t>
    <rPh sb="2" eb="4">
      <t>カサン</t>
    </rPh>
    <rPh sb="4" eb="6">
      <t>ブブン</t>
    </rPh>
    <phoneticPr fontId="6"/>
  </si>
  <si>
    <t>※　常勤以外の保育従事者の常勤換算方法は留意事項通知第４をご参照ください</t>
    <rPh sb="2" eb="6">
      <t>ジョウキンイガイ</t>
    </rPh>
    <rPh sb="7" eb="9">
      <t>ホイク</t>
    </rPh>
    <rPh sb="9" eb="12">
      <t>ジュウジシャ</t>
    </rPh>
    <rPh sb="13" eb="15">
      <t>ジョウキン</t>
    </rPh>
    <rPh sb="15" eb="17">
      <t>カンサン</t>
    </rPh>
    <rPh sb="17" eb="19">
      <t>ホウホウ</t>
    </rPh>
    <rPh sb="20" eb="22">
      <t>リュウイ</t>
    </rPh>
    <rPh sb="22" eb="24">
      <t>ジコウ</t>
    </rPh>
    <rPh sb="24" eb="26">
      <t>ツウチ</t>
    </rPh>
    <phoneticPr fontId="6"/>
  </si>
  <si>
    <t>除く</t>
    <phoneticPr fontId="6"/>
  </si>
  <si>
    <t>「留意事項通知」という。）別紙３Ⅱ１．（２）（ア）ⅱｂ及びｃに該当する者を</t>
    <rPh sb="35" eb="36">
      <t>シャ</t>
    </rPh>
    <phoneticPr fontId="6"/>
  </si>
  <si>
    <t>括官、文部科学省初等中等教育局長、厚生労働省雇用子ども家庭局長通知）（以下、</t>
    <rPh sb="24" eb="25">
      <t>コ</t>
    </rPh>
    <rPh sb="35" eb="37">
      <t>イカ</t>
    </rPh>
    <phoneticPr fontId="6"/>
  </si>
  <si>
    <t>日付訂正</t>
    <rPh sb="0" eb="2">
      <t>ヒヅケ</t>
    </rPh>
    <rPh sb="2" eb="4">
      <t>テイセイ</t>
    </rPh>
    <phoneticPr fontId="6"/>
  </si>
  <si>
    <t>う実施上の留意事項について」（平成28年8月23日付内閣府子ども・子育て本部統</t>
    <phoneticPr fontId="6"/>
  </si>
  <si>
    <t>※　園長及び「特定教育・保育等に要する費用の額の算定に関する基準等の制定に伴</t>
    <rPh sb="2" eb="4">
      <t>エンチョウ</t>
    </rPh>
    <rPh sb="4" eb="5">
      <t>オヨ</t>
    </rPh>
    <phoneticPr fontId="6"/>
  </si>
  <si>
    <r>
      <t>　（５）施設全体の教育・保育従事者数（常勤換算</t>
    </r>
    <r>
      <rPr>
        <sz val="11"/>
        <rFont val="HGｺﾞｼｯｸM"/>
        <family val="3"/>
        <charset val="128"/>
      </rPr>
      <t>）を入力</t>
    </r>
    <rPh sb="4" eb="8">
      <t>シセツゼンタイ</t>
    </rPh>
    <rPh sb="9" eb="11">
      <t>キョウイク</t>
    </rPh>
    <rPh sb="12" eb="14">
      <t>ホイク</t>
    </rPh>
    <rPh sb="14" eb="18">
      <t>ジュウジシャスウ</t>
    </rPh>
    <rPh sb="19" eb="23">
      <t>ジョウキンカンサン</t>
    </rPh>
    <rPh sb="25" eb="27">
      <t>ニュウリョク</t>
    </rPh>
    <phoneticPr fontId="6"/>
  </si>
  <si>
    <t>　　　　　　　　　　　　　　　　　　　　　　　　　　　　　　　　　　　　　　　　　　　　　　　　　　　　　　　　　　　　　　　　　　　　　　　　　　　　　　　　　　　　　　　　　　　　　　　　　　　　　　　　　　　　　　　　　　　　　　　　　　　　　　　　　　　　　　　　　　　　　　　　　　　　　　　　　　　　　　　　　　　　　　　　　　　　　　　　　　　　　　　　　　　　　　　　　　　　　　　　　　　　　　　　　　　　　　　　　　　　　　　　　　　　　　　　</t>
    <phoneticPr fontId="6"/>
  </si>
  <si>
    <t>　るか、又は暫定的に7～8割程度を保育標準時間認定と仮定して設定してください</t>
    <rPh sb="23" eb="25">
      <t>ニンテイ</t>
    </rPh>
    <rPh sb="26" eb="28">
      <t>カテイ</t>
    </rPh>
    <phoneticPr fontId="6"/>
  </si>
  <si>
    <t>※５　保育標準時間認定・保育短時間認定の区分は、現在の施設利用者の状況を踏まえ入力す</t>
    <rPh sb="9" eb="11">
      <t>ニンテイ</t>
    </rPh>
    <rPh sb="17" eb="19">
      <t>ニンテイ</t>
    </rPh>
    <phoneticPr fontId="6"/>
  </si>
  <si>
    <t>　　すので、月ごとの収入額の試算に適します。</t>
    <phoneticPr fontId="6"/>
  </si>
  <si>
    <t>　　した場合、入力した人数全てが在籍しているものとして公定価格収入を算定しま</t>
    <rPh sb="4" eb="6">
      <t>バアイ</t>
    </rPh>
    <rPh sb="7" eb="9">
      <t>ニュウリョク</t>
    </rPh>
    <rPh sb="11" eb="13">
      <t>ニンズウ</t>
    </rPh>
    <rPh sb="13" eb="14">
      <t>スベ</t>
    </rPh>
    <phoneticPr fontId="6"/>
  </si>
  <si>
    <t>　　公定価格収入を算定しますので、年額の試算に適します。また、「なし」を選択</t>
    <rPh sb="17" eb="19">
      <t>ネンガク</t>
    </rPh>
    <rPh sb="20" eb="22">
      <t>シサン</t>
    </rPh>
    <rPh sb="23" eb="24">
      <t>テキ</t>
    </rPh>
    <rPh sb="36" eb="38">
      <t>センタク</t>
    </rPh>
    <phoneticPr fontId="6"/>
  </si>
  <si>
    <t>　　人数（小数点以下切上げ）が１年間にわたって継続して在籍するものと仮定して</t>
    <rPh sb="23" eb="25">
      <t>ケイゾク</t>
    </rPh>
    <phoneticPr fontId="6"/>
  </si>
  <si>
    <t>※４　「あり」を選択し、年度末時点で在籍する人数を入力することで、その半分の</t>
    <rPh sb="8" eb="10">
      <t>センタク</t>
    </rPh>
    <rPh sb="18" eb="20">
      <t>ザイセキ</t>
    </rPh>
    <rPh sb="22" eb="24">
      <t>ニンズウ</t>
    </rPh>
    <rPh sb="25" eb="27">
      <t>ニュウリョク</t>
    </rPh>
    <phoneticPr fontId="6"/>
  </si>
  <si>
    <t>※２　年度の初日の前日における満年齢。教育標準時間の場合は満３歳児に該当する者を除く</t>
    <rPh sb="26" eb="28">
      <t>バアイ</t>
    </rPh>
    <phoneticPr fontId="6"/>
  </si>
  <si>
    <t>※１　年度の初日の前日における満年齢</t>
    <phoneticPr fontId="6"/>
  </si>
  <si>
    <t>＝</t>
    <phoneticPr fontId="6"/>
  </si>
  <si>
    <t>＋</t>
    <phoneticPr fontId="6"/>
  </si>
  <si>
    <t>３号</t>
    <rPh sb="1" eb="2">
      <t>ゴウ</t>
    </rPh>
    <phoneticPr fontId="6"/>
  </si>
  <si>
    <t>＝</t>
    <phoneticPr fontId="6"/>
  </si>
  <si>
    <t>２号</t>
    <rPh sb="1" eb="2">
      <t>ゴウ</t>
    </rPh>
    <phoneticPr fontId="6"/>
  </si>
  <si>
    <t>分園分</t>
    <rPh sb="0" eb="2">
      <t>ブンエン</t>
    </rPh>
    <rPh sb="2" eb="3">
      <t>ブン</t>
    </rPh>
    <phoneticPr fontId="6"/>
  </si>
  <si>
    <t>本園分</t>
    <rPh sb="0" eb="2">
      <t>ホンエン</t>
    </rPh>
    <rPh sb="2" eb="3">
      <t>ブン</t>
    </rPh>
    <phoneticPr fontId="6"/>
  </si>
  <si>
    <r>
      <t>1/2計算</t>
    </r>
    <r>
      <rPr>
        <vertAlign val="superscript"/>
        <sz val="11"/>
        <rFont val="HGｺﾞｼｯｸM"/>
        <family val="3"/>
        <charset val="128"/>
      </rPr>
      <t>※４</t>
    </r>
    <rPh sb="3" eb="5">
      <t>ケイサン</t>
    </rPh>
    <phoneticPr fontId="6"/>
  </si>
  <si>
    <t>（年間在籍換算人数）</t>
    <rPh sb="1" eb="3">
      <t>ネンカン</t>
    </rPh>
    <rPh sb="3" eb="5">
      <t>ザイセキ</t>
    </rPh>
    <rPh sb="5" eb="7">
      <t>カンサン</t>
    </rPh>
    <rPh sb="7" eb="9">
      <t>ニンズウ</t>
    </rPh>
    <phoneticPr fontId="6"/>
  </si>
  <si>
    <t>１号</t>
    <rPh sb="1" eb="2">
      <t>ゴウ</t>
    </rPh>
    <phoneticPr fontId="6"/>
  </si>
  <si>
    <t>満３歳児を</t>
    <rPh sb="0" eb="1">
      <t>マン</t>
    </rPh>
    <rPh sb="2" eb="4">
      <t>サイジ</t>
    </rPh>
    <phoneticPr fontId="6"/>
  </si>
  <si>
    <t>○園児数合計（自動計算）</t>
    <rPh sb="1" eb="4">
      <t>エンジスウ</t>
    </rPh>
    <rPh sb="4" eb="6">
      <t>ゴウケイ</t>
    </rPh>
    <rPh sb="7" eb="9">
      <t>ジドウ</t>
    </rPh>
    <rPh sb="9" eb="11">
      <t>ケイサン</t>
    </rPh>
    <phoneticPr fontId="6"/>
  </si>
  <si>
    <r>
      <t>乳児</t>
    </r>
    <r>
      <rPr>
        <vertAlign val="superscript"/>
        <sz val="11"/>
        <rFont val="HGｺﾞｼｯｸM"/>
        <family val="3"/>
        <charset val="128"/>
      </rPr>
      <t>※１</t>
    </r>
    <rPh sb="0" eb="2">
      <t>ニュウジ</t>
    </rPh>
    <phoneticPr fontId="6"/>
  </si>
  <si>
    <r>
      <t>１歳児</t>
    </r>
    <r>
      <rPr>
        <vertAlign val="superscript"/>
        <sz val="11"/>
        <rFont val="HGｺﾞｼｯｸM"/>
        <family val="3"/>
        <charset val="128"/>
      </rPr>
      <t>※１</t>
    </r>
    <rPh sb="1" eb="3">
      <t>サイジ</t>
    </rPh>
    <phoneticPr fontId="6"/>
  </si>
  <si>
    <r>
      <t>２歳児</t>
    </r>
    <r>
      <rPr>
        <vertAlign val="superscript"/>
        <sz val="11"/>
        <rFont val="HGｺﾞｼｯｸM"/>
        <family val="3"/>
        <charset val="128"/>
      </rPr>
      <t>※１</t>
    </r>
    <rPh sb="1" eb="3">
      <t>サイジ</t>
    </rPh>
    <phoneticPr fontId="6"/>
  </si>
  <si>
    <r>
      <t>満３歳児</t>
    </r>
    <r>
      <rPr>
        <vertAlign val="superscript"/>
        <sz val="9"/>
        <rFont val="HGｺﾞｼｯｸM"/>
        <family val="3"/>
        <charset val="128"/>
      </rPr>
      <t>※３</t>
    </r>
    <rPh sb="0" eb="1">
      <t>マン</t>
    </rPh>
    <rPh sb="2" eb="4">
      <t>サイジ</t>
    </rPh>
    <phoneticPr fontId="6"/>
  </si>
  <si>
    <r>
      <t>３歳児</t>
    </r>
    <r>
      <rPr>
        <vertAlign val="superscript"/>
        <sz val="11"/>
        <rFont val="HGｺﾞｼｯｸM"/>
        <family val="3"/>
        <charset val="128"/>
      </rPr>
      <t>※２</t>
    </r>
    <rPh sb="1" eb="3">
      <t>サイジ</t>
    </rPh>
    <phoneticPr fontId="6"/>
  </si>
  <si>
    <r>
      <t>４歳児</t>
    </r>
    <r>
      <rPr>
        <vertAlign val="superscript"/>
        <sz val="11"/>
        <rFont val="HGｺﾞｼｯｸM"/>
        <family val="3"/>
        <charset val="128"/>
      </rPr>
      <t>※１</t>
    </r>
    <rPh sb="1" eb="3">
      <t>サイジ</t>
    </rPh>
    <phoneticPr fontId="6"/>
  </si>
  <si>
    <r>
      <t>５歳児</t>
    </r>
    <r>
      <rPr>
        <vertAlign val="superscript"/>
        <sz val="11"/>
        <rFont val="HGｺﾞｼｯｸM"/>
        <family val="3"/>
        <charset val="128"/>
      </rPr>
      <t>※１</t>
    </r>
    <rPh sb="1" eb="3">
      <t>サイジ</t>
    </rPh>
    <phoneticPr fontId="6"/>
  </si>
  <si>
    <r>
      <t>保育短時間
認定</t>
    </r>
    <r>
      <rPr>
        <vertAlign val="superscript"/>
        <sz val="11"/>
        <rFont val="HGｺﾞｼｯｸM"/>
        <family val="3"/>
        <charset val="128"/>
      </rPr>
      <t>※５</t>
    </r>
    <rPh sb="0" eb="2">
      <t>ホイク</t>
    </rPh>
    <rPh sb="2" eb="3">
      <t>タン</t>
    </rPh>
    <rPh sb="3" eb="5">
      <t>ジカン</t>
    </rPh>
    <rPh sb="6" eb="8">
      <t>ニンテイ</t>
    </rPh>
    <phoneticPr fontId="6"/>
  </si>
  <si>
    <r>
      <t>保育標準時間
認定</t>
    </r>
    <r>
      <rPr>
        <vertAlign val="superscript"/>
        <sz val="11"/>
        <rFont val="HGｺﾞｼｯｸM"/>
        <family val="3"/>
        <charset val="128"/>
      </rPr>
      <t>※５</t>
    </r>
    <rPh sb="0" eb="2">
      <t>ホイク</t>
    </rPh>
    <rPh sb="2" eb="4">
      <t>ヒョウジュン</t>
    </rPh>
    <rPh sb="4" eb="6">
      <t>ジカン</t>
    </rPh>
    <rPh sb="7" eb="9">
      <t>ニンテイ</t>
    </rPh>
    <phoneticPr fontId="6"/>
  </si>
  <si>
    <t>教育標準時間
認定（１号）</t>
    <rPh sb="7" eb="9">
      <t>ニンテイ</t>
    </rPh>
    <rPh sb="11" eb="12">
      <t>ゴウ</t>
    </rPh>
    <phoneticPr fontId="6"/>
  </si>
  <si>
    <t>年齢</t>
    <rPh sb="0" eb="2">
      <t>ネンレイ</t>
    </rPh>
    <phoneticPr fontId="6"/>
  </si>
  <si>
    <t>　（４）１か月当たりの在籍園児数を年齢別・認定区分別・保育必要量区分別に入力</t>
    <rPh sb="6" eb="7">
      <t>ゲツ</t>
    </rPh>
    <rPh sb="7" eb="8">
      <t>ア</t>
    </rPh>
    <rPh sb="11" eb="13">
      <t>ザイセキ</t>
    </rPh>
    <rPh sb="13" eb="16">
      <t>エンジスウ</t>
    </rPh>
    <rPh sb="35" eb="36">
      <t>クベツ</t>
    </rPh>
    <rPh sb="36" eb="38">
      <t>ニュウリョク</t>
    </rPh>
    <phoneticPr fontId="6"/>
  </si>
  <si>
    <t>※分園がない場合は本園の定員欄のみ入力</t>
    <rPh sb="1" eb="3">
      <t>ブンエン</t>
    </rPh>
    <rPh sb="6" eb="8">
      <t>バアイ</t>
    </rPh>
    <rPh sb="9" eb="11">
      <t>ホンエン</t>
    </rPh>
    <rPh sb="12" eb="14">
      <t>テイイン</t>
    </rPh>
    <rPh sb="14" eb="15">
      <t>ラン</t>
    </rPh>
    <rPh sb="17" eb="19">
      <t>ニュウリョク</t>
    </rPh>
    <phoneticPr fontId="6"/>
  </si>
  <si>
    <t>分園の定員</t>
    <rPh sb="0" eb="2">
      <t>ブンエン</t>
    </rPh>
    <rPh sb="3" eb="5">
      <t>テイイン</t>
    </rPh>
    <phoneticPr fontId="6"/>
  </si>
  <si>
    <t>本園の定員</t>
    <rPh sb="0" eb="2">
      <t>ホンエン</t>
    </rPh>
    <rPh sb="3" eb="5">
      <t>テイイン</t>
    </rPh>
    <phoneticPr fontId="6"/>
  </si>
  <si>
    <t>　用される単価により試算します。）</t>
    <rPh sb="5" eb="7">
      <t>タンカ</t>
    </rPh>
    <rPh sb="10" eb="12">
      <t>シサン</t>
    </rPh>
    <phoneticPr fontId="6"/>
  </si>
  <si>
    <t>　入力しない（0人のまま）場合は、（４）の合計園児数を利用定員として仮定した場合に適</t>
    <rPh sb="8" eb="9">
      <t>ニン</t>
    </rPh>
    <phoneticPr fontId="6"/>
  </si>
  <si>
    <t>　（３）施設の利用定員数を入力</t>
    <rPh sb="4" eb="6">
      <t>シセツ</t>
    </rPh>
    <rPh sb="7" eb="9">
      <t>リヨウ</t>
    </rPh>
    <rPh sb="9" eb="12">
      <t>テイインスウ</t>
    </rPh>
    <rPh sb="10" eb="11">
      <t>セッテイ</t>
    </rPh>
    <rPh sb="13" eb="15">
      <t>ニュウリョク</t>
    </rPh>
    <phoneticPr fontId="6"/>
  </si>
  <si>
    <t>　（２）分園を設置している場合は「あり」を選択</t>
    <rPh sb="4" eb="6">
      <t>ブンエン</t>
    </rPh>
    <rPh sb="7" eb="9">
      <t>セッチ</t>
    </rPh>
    <rPh sb="13" eb="15">
      <t>バアイ</t>
    </rPh>
    <rPh sb="21" eb="23">
      <t>センタク</t>
    </rPh>
    <phoneticPr fontId="6"/>
  </si>
  <si>
    <t>地域区分</t>
    <rPh sb="0" eb="2">
      <t>チイキ</t>
    </rPh>
    <rPh sb="2" eb="4">
      <t>クブン</t>
    </rPh>
    <phoneticPr fontId="6"/>
  </si>
  <si>
    <t>札幌市</t>
  </si>
  <si>
    <t>市区町村</t>
    <rPh sb="0" eb="2">
      <t>シク</t>
    </rPh>
    <rPh sb="2" eb="4">
      <t>チョウソン</t>
    </rPh>
    <phoneticPr fontId="6"/>
  </si>
  <si>
    <t>北海道</t>
    <rPh sb="0" eb="3">
      <t>ホッカイドウ</t>
    </rPh>
    <phoneticPr fontId="6"/>
  </si>
  <si>
    <t>都道府県</t>
    <rPh sb="0" eb="4">
      <t>トドウフケン</t>
    </rPh>
    <phoneticPr fontId="6"/>
  </si>
  <si>
    <t>　（１）施設所在地を選択</t>
    <rPh sb="4" eb="6">
      <t>シセツ</t>
    </rPh>
    <rPh sb="6" eb="9">
      <t>ショザイチ</t>
    </rPh>
    <rPh sb="10" eb="12">
      <t>センタク</t>
    </rPh>
    <phoneticPr fontId="6"/>
  </si>
  <si>
    <t>１　基本情報</t>
    <rPh sb="2" eb="4">
      <t>キホン</t>
    </rPh>
    <rPh sb="4" eb="6">
      <t>ジョウホウ</t>
    </rPh>
    <phoneticPr fontId="6"/>
  </si>
  <si>
    <t>数字を入力</t>
    <rPh sb="0" eb="2">
      <t>スウジ</t>
    </rPh>
    <rPh sb="3" eb="5">
      <t>ニュウリョク</t>
    </rPh>
    <phoneticPr fontId="6"/>
  </si>
  <si>
    <t>・青色のセルは直接数字を入力（０以上の整数）</t>
    <rPh sb="1" eb="3">
      <t>アオイロ</t>
    </rPh>
    <rPh sb="7" eb="9">
      <t>チョクセツ</t>
    </rPh>
    <rPh sb="9" eb="11">
      <t>スウジ</t>
    </rPh>
    <rPh sb="12" eb="14">
      <t>ニュウリョク</t>
    </rPh>
    <rPh sb="16" eb="18">
      <t>イジョウ</t>
    </rPh>
    <rPh sb="19" eb="21">
      <t>セイスウ</t>
    </rPh>
    <phoneticPr fontId="6"/>
  </si>
  <si>
    <t>リストから選択</t>
    <rPh sb="5" eb="7">
      <t>センタク</t>
    </rPh>
    <phoneticPr fontId="6"/>
  </si>
  <si>
    <t>・赤色のセルはドロップダウンリストから該当する選択肢を選ぶ</t>
    <rPh sb="1" eb="3">
      <t>アカイロ</t>
    </rPh>
    <rPh sb="19" eb="21">
      <t>ガイトウ</t>
    </rPh>
    <rPh sb="23" eb="26">
      <t>センタクシ</t>
    </rPh>
    <rPh sb="27" eb="28">
      <t>エラ</t>
    </rPh>
    <phoneticPr fontId="6"/>
  </si>
  <si>
    <t>　</t>
    <phoneticPr fontId="6"/>
  </si>
  <si>
    <t>○入力方法</t>
    <rPh sb="1" eb="3">
      <t>ニュウリョク</t>
    </rPh>
    <rPh sb="3" eb="5">
      <t>ホウホウ</t>
    </rPh>
    <phoneticPr fontId="6"/>
  </si>
  <si>
    <t>認定こども園の公定価格試算</t>
    <rPh sb="0" eb="2">
      <t>ニンテイ</t>
    </rPh>
    <rPh sb="5" eb="6">
      <t>エン</t>
    </rPh>
    <rPh sb="7" eb="9">
      <t>コウテイ</t>
    </rPh>
    <rPh sb="9" eb="11">
      <t>カカク</t>
    </rPh>
    <rPh sb="11" eb="13">
      <t>シサン</t>
    </rPh>
    <phoneticPr fontId="6"/>
  </si>
  <si>
    <r>
      <rPr>
        <sz val="11"/>
        <color indexed="8"/>
        <rFont val="HGｺﾞｼｯｸM"/>
        <family val="3"/>
        <charset val="128"/>
      </rPr>
      <t>基準列</t>
    </r>
    <rPh sb="0" eb="2">
      <t>キジュン</t>
    </rPh>
    <rPh sb="2" eb="3">
      <t>レツ</t>
    </rPh>
    <phoneticPr fontId="6"/>
  </si>
  <si>
    <t>○補正</t>
    <rPh sb="1" eb="3">
      <t>ホセイ</t>
    </rPh>
    <phoneticPr fontId="6"/>
  </si>
  <si>
    <t>○当初</t>
    <rPh sb="1" eb="3">
      <t>トウショ</t>
    </rPh>
    <phoneticPr fontId="6"/>
  </si>
  <si>
    <r>
      <rPr>
        <sz val="11"/>
        <color indexed="8"/>
        <rFont val="HGｺﾞｼｯｸM"/>
        <family val="3"/>
        <charset val="128"/>
      </rPr>
      <t>基準セル</t>
    </r>
    <rPh sb="0" eb="2">
      <t>キジュン</t>
    </rPh>
    <phoneticPr fontId="6"/>
  </si>
  <si>
    <r>
      <rPr>
        <sz val="11"/>
        <color indexed="8"/>
        <rFont val="HGｺﾞｼｯｸM"/>
        <family val="3"/>
        <charset val="128"/>
      </rPr>
      <t>分園</t>
    </r>
    <rPh sb="0" eb="2">
      <t>ブンエン</t>
    </rPh>
    <phoneticPr fontId="6"/>
  </si>
  <si>
    <r>
      <rPr>
        <sz val="11"/>
        <color indexed="8"/>
        <rFont val="HGｺﾞｼｯｸM"/>
        <family val="3"/>
        <charset val="128"/>
      </rPr>
      <t>本園</t>
    </r>
    <rPh sb="0" eb="2">
      <t>ホンエン</t>
    </rPh>
    <phoneticPr fontId="6"/>
  </si>
  <si>
    <r>
      <rPr>
        <sz val="11"/>
        <color indexed="8"/>
        <rFont val="HGｺﾞｼｯｸM"/>
        <family val="3"/>
        <charset val="128"/>
      </rPr>
      <t>全体</t>
    </r>
    <rPh sb="0" eb="2">
      <t>ゼンタイ</t>
    </rPh>
    <phoneticPr fontId="6"/>
  </si>
  <si>
    <r>
      <rPr>
        <sz val="11"/>
        <color indexed="8"/>
        <rFont val="HGｺﾞｼｯｸM"/>
        <family val="3"/>
        <charset val="128"/>
      </rPr>
      <t>○設定</t>
    </r>
    <rPh sb="1" eb="3">
      <t>セッテイ</t>
    </rPh>
    <phoneticPr fontId="6"/>
  </si>
  <si>
    <t>２，３号総合計</t>
    <rPh sb="3" eb="4">
      <t>ゴウ</t>
    </rPh>
    <rPh sb="4" eb="5">
      <t>ソウ</t>
    </rPh>
    <rPh sb="5" eb="7">
      <t>ゴウケイ</t>
    </rPh>
    <phoneticPr fontId="6"/>
  </si>
  <si>
    <t>３号総合計</t>
    <rPh sb="1" eb="2">
      <t>ゴウ</t>
    </rPh>
    <rPh sb="2" eb="5">
      <t>ソウゴウケイ</t>
    </rPh>
    <phoneticPr fontId="6"/>
  </si>
  <si>
    <t>２号総合計</t>
    <rPh sb="1" eb="2">
      <t>ゴウ</t>
    </rPh>
    <rPh sb="2" eb="5">
      <t>ソウゴウケイ</t>
    </rPh>
    <phoneticPr fontId="6"/>
  </si>
  <si>
    <t>２、３号本分別合計</t>
    <rPh sb="3" eb="4">
      <t>ゴウ</t>
    </rPh>
    <rPh sb="4" eb="6">
      <t>ホンブン</t>
    </rPh>
    <rPh sb="6" eb="7">
      <t>ベツ</t>
    </rPh>
    <rPh sb="7" eb="9">
      <t>ゴウケイ</t>
    </rPh>
    <phoneticPr fontId="6"/>
  </si>
  <si>
    <t>３号月額合計</t>
    <rPh sb="1" eb="2">
      <t>ゴウ</t>
    </rPh>
    <rPh sb="2" eb="4">
      <t>ゲツガク</t>
    </rPh>
    <rPh sb="4" eb="6">
      <t>ゴウケイ</t>
    </rPh>
    <phoneticPr fontId="6"/>
  </si>
  <si>
    <t>３号月額総額（３月）</t>
    <rPh sb="1" eb="2">
      <t>ゴウ</t>
    </rPh>
    <rPh sb="2" eb="4">
      <t>ゲツガク</t>
    </rPh>
    <rPh sb="4" eb="6">
      <t>ソウガク</t>
    </rPh>
    <rPh sb="8" eb="9">
      <t>ガツ</t>
    </rPh>
    <phoneticPr fontId="6"/>
  </si>
  <si>
    <t>３号月額総額（３月以外）</t>
    <rPh sb="1" eb="2">
      <t>ゴウ</t>
    </rPh>
    <rPh sb="2" eb="4">
      <t>ゲツガク</t>
    </rPh>
    <rPh sb="4" eb="6">
      <t>ソウガク</t>
    </rPh>
    <rPh sb="8" eb="9">
      <t>ガツ</t>
    </rPh>
    <rPh sb="9" eb="11">
      <t>イガイ</t>
    </rPh>
    <phoneticPr fontId="6"/>
  </si>
  <si>
    <t>２号月額合計</t>
    <rPh sb="1" eb="2">
      <t>ゴウ</t>
    </rPh>
    <rPh sb="2" eb="4">
      <t>ゲツガク</t>
    </rPh>
    <rPh sb="4" eb="6">
      <t>ゴウケイ</t>
    </rPh>
    <phoneticPr fontId="6"/>
  </si>
  <si>
    <t>２号月額総額（３月）</t>
    <rPh sb="1" eb="2">
      <t>ゴウ</t>
    </rPh>
    <rPh sb="2" eb="4">
      <t>ゲツガク</t>
    </rPh>
    <rPh sb="4" eb="6">
      <t>ソウガク</t>
    </rPh>
    <rPh sb="8" eb="9">
      <t>ガツ</t>
    </rPh>
    <phoneticPr fontId="6"/>
  </si>
  <si>
    <t>２号月額総額（３月以外）</t>
    <rPh sb="1" eb="2">
      <t>ゴウ</t>
    </rPh>
    <rPh sb="2" eb="4">
      <t>ゲツガク</t>
    </rPh>
    <rPh sb="4" eb="6">
      <t>ソウガク</t>
    </rPh>
    <rPh sb="8" eb="9">
      <t>ガツ</t>
    </rPh>
    <rPh sb="9" eb="11">
      <t>イガイ</t>
    </rPh>
    <phoneticPr fontId="6"/>
  </si>
  <si>
    <t>２、３号年額合計（年齢、本分別）</t>
    <rPh sb="3" eb="4">
      <t>ゴウ</t>
    </rPh>
    <rPh sb="4" eb="6">
      <t>ネンガク</t>
    </rPh>
    <rPh sb="6" eb="8">
      <t>ゴウケイ</t>
    </rPh>
    <rPh sb="9" eb="11">
      <t>ネンレイ</t>
    </rPh>
    <rPh sb="12" eb="13">
      <t>ホン</t>
    </rPh>
    <rPh sb="13" eb="15">
      <t>ブンベツ</t>
    </rPh>
    <phoneticPr fontId="6"/>
  </si>
  <si>
    <r>
      <t>c'=a'</t>
    </r>
    <r>
      <rPr>
        <sz val="11"/>
        <color indexed="8"/>
        <rFont val="ＭＳ Ｐゴシック"/>
        <family val="3"/>
        <charset val="128"/>
      </rPr>
      <t>×</t>
    </r>
    <r>
      <rPr>
        <sz val="11"/>
        <color indexed="8"/>
        <rFont val="Verdana"/>
        <family val="2"/>
      </rPr>
      <t>11+b'</t>
    </r>
    <phoneticPr fontId="6"/>
  </si>
  <si>
    <t>２、３号月額（３月、年齢、本分別）</t>
    <rPh sb="3" eb="4">
      <t>ゴウ</t>
    </rPh>
    <rPh sb="4" eb="6">
      <t>ゲツガク</t>
    </rPh>
    <rPh sb="8" eb="9">
      <t>ガツ</t>
    </rPh>
    <rPh sb="10" eb="12">
      <t>ネンレイ</t>
    </rPh>
    <rPh sb="13" eb="16">
      <t>ホンブンベツ</t>
    </rPh>
    <phoneticPr fontId="6"/>
  </si>
  <si>
    <t>b'</t>
    <phoneticPr fontId="6"/>
  </si>
  <si>
    <t>２、３号月額（３月以外、年齢、本分別）</t>
    <rPh sb="3" eb="4">
      <t>ゴウ</t>
    </rPh>
    <rPh sb="4" eb="6">
      <t>ゲツガク</t>
    </rPh>
    <rPh sb="8" eb="9">
      <t>ガツ</t>
    </rPh>
    <rPh sb="9" eb="11">
      <t>イガイ</t>
    </rPh>
    <rPh sb="12" eb="14">
      <t>ネンレイ</t>
    </rPh>
    <rPh sb="15" eb="18">
      <t>ホンブンベツ</t>
    </rPh>
    <phoneticPr fontId="6"/>
  </si>
  <si>
    <t>a'</t>
    <phoneticPr fontId="6"/>
  </si>
  <si>
    <t>２、３号短合計（年齢、本分別）</t>
    <rPh sb="3" eb="4">
      <t>ゴウ</t>
    </rPh>
    <rPh sb="4" eb="5">
      <t>タン</t>
    </rPh>
    <rPh sb="5" eb="7">
      <t>ゴウケイ</t>
    </rPh>
    <rPh sb="8" eb="10">
      <t>ネンレイ</t>
    </rPh>
    <rPh sb="11" eb="14">
      <t>ホンブンベツ</t>
    </rPh>
    <phoneticPr fontId="6"/>
  </si>
  <si>
    <t>１号合計</t>
    <rPh sb="1" eb="2">
      <t>ゴウ</t>
    </rPh>
    <rPh sb="2" eb="4">
      <t>ゴウケイ</t>
    </rPh>
    <phoneticPr fontId="6"/>
  </si>
  <si>
    <t>２、３号短月額（３月、年齢、本分別）</t>
    <rPh sb="3" eb="4">
      <t>ゴウ</t>
    </rPh>
    <rPh sb="4" eb="5">
      <t>タン</t>
    </rPh>
    <rPh sb="5" eb="7">
      <t>ゲツガク</t>
    </rPh>
    <rPh sb="9" eb="10">
      <t>ガツ</t>
    </rPh>
    <rPh sb="11" eb="13">
      <t>ネンレイ</t>
    </rPh>
    <rPh sb="14" eb="17">
      <t>ホンブンベツ</t>
    </rPh>
    <phoneticPr fontId="6"/>
  </si>
  <si>
    <t>１号月額合計（３月）</t>
    <rPh sb="1" eb="2">
      <t>ゴウ</t>
    </rPh>
    <rPh sb="2" eb="4">
      <t>ゲツガク</t>
    </rPh>
    <rPh sb="4" eb="6">
      <t>ゴウケイ</t>
    </rPh>
    <rPh sb="8" eb="9">
      <t>ガツ</t>
    </rPh>
    <phoneticPr fontId="6"/>
  </si>
  <si>
    <t>２、３号短月額（３月以外、年齢、本分別））</t>
    <rPh sb="3" eb="4">
      <t>ゴウ</t>
    </rPh>
    <rPh sb="4" eb="5">
      <t>タン</t>
    </rPh>
    <rPh sb="5" eb="7">
      <t>ゲツガク</t>
    </rPh>
    <rPh sb="9" eb="10">
      <t>ガツ</t>
    </rPh>
    <rPh sb="10" eb="12">
      <t>イガイ</t>
    </rPh>
    <rPh sb="13" eb="15">
      <t>ネンレイ</t>
    </rPh>
    <rPh sb="16" eb="19">
      <t>ホンブンベツ</t>
    </rPh>
    <phoneticPr fontId="6"/>
  </si>
  <si>
    <t>１号月額総額（３月以外）</t>
    <rPh sb="1" eb="2">
      <t>ゴウ</t>
    </rPh>
    <rPh sb="2" eb="4">
      <t>ゲツガク</t>
    </rPh>
    <rPh sb="4" eb="6">
      <t>ソウガク</t>
    </rPh>
    <rPh sb="8" eb="9">
      <t>ガツ</t>
    </rPh>
    <rPh sb="9" eb="11">
      <t>イガイ</t>
    </rPh>
    <phoneticPr fontId="6"/>
  </si>
  <si>
    <t>２、３号標準合計（年額、年齢、本分別）</t>
    <rPh sb="3" eb="4">
      <t>ゴウ</t>
    </rPh>
    <rPh sb="4" eb="6">
      <t>ヒョウジュン</t>
    </rPh>
    <rPh sb="6" eb="8">
      <t>ゴウケイ</t>
    </rPh>
    <rPh sb="9" eb="11">
      <t>ネンガク</t>
    </rPh>
    <rPh sb="12" eb="14">
      <t>ネンレイ</t>
    </rPh>
    <rPh sb="15" eb="18">
      <t>ホンブンベツ</t>
    </rPh>
    <phoneticPr fontId="6"/>
  </si>
  <si>
    <t>１号合計（年齢別）</t>
    <rPh sb="1" eb="2">
      <t>ゴウ</t>
    </rPh>
    <rPh sb="2" eb="4">
      <t>ゴウケイ</t>
    </rPh>
    <rPh sb="5" eb="8">
      <t>ネンレイベツ</t>
    </rPh>
    <phoneticPr fontId="6"/>
  </si>
  <si>
    <r>
      <t>c=a</t>
    </r>
    <r>
      <rPr>
        <sz val="11"/>
        <color indexed="8"/>
        <rFont val="ＭＳ Ｐゴシック"/>
        <family val="3"/>
        <charset val="128"/>
      </rPr>
      <t>×</t>
    </r>
    <r>
      <rPr>
        <sz val="11"/>
        <color indexed="8"/>
        <rFont val="Verdana"/>
        <family val="2"/>
      </rPr>
      <t>11+b</t>
    </r>
    <phoneticPr fontId="6"/>
  </si>
  <si>
    <t>２、３号標準月額（３月、年齢、本分別）</t>
    <rPh sb="3" eb="4">
      <t>ゴウ</t>
    </rPh>
    <rPh sb="4" eb="6">
      <t>ヒョウジュン</t>
    </rPh>
    <rPh sb="6" eb="8">
      <t>ゲツガク</t>
    </rPh>
    <rPh sb="10" eb="11">
      <t>ガツ</t>
    </rPh>
    <rPh sb="12" eb="14">
      <t>ネンレイ</t>
    </rPh>
    <rPh sb="15" eb="18">
      <t>ホンブンベツ</t>
    </rPh>
    <phoneticPr fontId="6"/>
  </si>
  <si>
    <t>１号月額合計（３月年齢別）</t>
    <rPh sb="1" eb="2">
      <t>ゴウ</t>
    </rPh>
    <rPh sb="2" eb="4">
      <t>ゲツガク</t>
    </rPh>
    <rPh sb="4" eb="6">
      <t>ゴウケイ</t>
    </rPh>
    <rPh sb="8" eb="9">
      <t>ガツ</t>
    </rPh>
    <rPh sb="9" eb="12">
      <t>ネンレイベツ</t>
    </rPh>
    <phoneticPr fontId="6"/>
  </si>
  <si>
    <t>b</t>
    <phoneticPr fontId="6"/>
  </si>
  <si>
    <t>２、３号標準月額（３月以外、年齢、本分別）</t>
    <rPh sb="3" eb="4">
      <t>ゴウ</t>
    </rPh>
    <rPh sb="4" eb="6">
      <t>ヒョウジュン</t>
    </rPh>
    <rPh sb="6" eb="8">
      <t>ゲツガク</t>
    </rPh>
    <rPh sb="10" eb="11">
      <t>ガツ</t>
    </rPh>
    <rPh sb="11" eb="13">
      <t>イガイ</t>
    </rPh>
    <rPh sb="14" eb="16">
      <t>ネンレイ</t>
    </rPh>
    <rPh sb="17" eb="20">
      <t>ホンブンベツ</t>
    </rPh>
    <phoneticPr fontId="6"/>
  </si>
  <si>
    <t>１号月額総額（３月以外、年齢別）</t>
    <rPh sb="1" eb="2">
      <t>ゴウ</t>
    </rPh>
    <rPh sb="2" eb="4">
      <t>ゲツガク</t>
    </rPh>
    <rPh sb="4" eb="6">
      <t>ソウガク</t>
    </rPh>
    <rPh sb="8" eb="9">
      <t>ガツ</t>
    </rPh>
    <rPh sb="9" eb="11">
      <t>イガイ</t>
    </rPh>
    <rPh sb="12" eb="15">
      <t>ネンレイベツ</t>
    </rPh>
    <phoneticPr fontId="6"/>
  </si>
  <si>
    <t>a</t>
    <phoneticPr fontId="6"/>
  </si>
  <si>
    <r>
      <rPr>
        <sz val="11"/>
        <color indexed="8"/>
        <rFont val="HGｺﾞｼｯｸM"/>
        <family val="3"/>
        <charset val="128"/>
      </rPr>
      <t>１～３号１人当たり</t>
    </r>
    <phoneticPr fontId="6"/>
  </si>
  <si>
    <r>
      <rPr>
        <sz val="11"/>
        <color indexed="8"/>
        <rFont val="HGｺﾞｼｯｸM"/>
        <family val="3"/>
        <charset val="128"/>
      </rPr>
      <t>総額（１～３号）</t>
    </r>
    <rPh sb="0" eb="2">
      <t>ソウガク</t>
    </rPh>
    <rPh sb="6" eb="7">
      <t>ゴウ</t>
    </rPh>
    <phoneticPr fontId="6"/>
  </si>
  <si>
    <r>
      <rPr>
        <sz val="11"/>
        <color indexed="8"/>
        <rFont val="HGｺﾞｼｯｸM"/>
        <family val="3"/>
        <charset val="128"/>
      </rPr>
      <t>２・３号１人当たり</t>
    </r>
    <phoneticPr fontId="6"/>
  </si>
  <si>
    <r>
      <rPr>
        <sz val="11"/>
        <color indexed="8"/>
        <rFont val="HGｺﾞｼｯｸM"/>
        <family val="3"/>
        <charset val="128"/>
      </rPr>
      <t>総額（２・３号）</t>
    </r>
    <rPh sb="0" eb="2">
      <t>ソウガク</t>
    </rPh>
    <rPh sb="6" eb="7">
      <t>ゴウ</t>
    </rPh>
    <phoneticPr fontId="6"/>
  </si>
  <si>
    <r>
      <rPr>
        <sz val="11"/>
        <color indexed="8"/>
        <rFont val="HGｺﾞｼｯｸM"/>
        <family val="3"/>
        <charset val="128"/>
      </rPr>
      <t>２・３号１人当たり</t>
    </r>
    <rPh sb="3" eb="4">
      <t>ゴウ</t>
    </rPh>
    <rPh sb="4" eb="7">
      <t>ヒトリア</t>
    </rPh>
    <phoneticPr fontId="6"/>
  </si>
  <si>
    <r>
      <rPr>
        <sz val="11"/>
        <color indexed="8"/>
        <rFont val="HGｺﾞｼｯｸM"/>
        <family val="3"/>
        <charset val="128"/>
      </rPr>
      <t>１号１人当たり</t>
    </r>
    <rPh sb="1" eb="2">
      <t>ゴウ</t>
    </rPh>
    <rPh sb="2" eb="5">
      <t>ヒトリア</t>
    </rPh>
    <phoneticPr fontId="6"/>
  </si>
  <si>
    <r>
      <rPr>
        <sz val="11"/>
        <color indexed="8"/>
        <rFont val="HGｺﾞｼｯｸM"/>
        <family val="3"/>
        <charset val="128"/>
      </rPr>
      <t>総額（１号、２・３号（本園・分園）別）</t>
    </r>
    <rPh sb="0" eb="2">
      <t>ソウガク</t>
    </rPh>
    <rPh sb="4" eb="5">
      <t>ゴウ</t>
    </rPh>
    <rPh sb="9" eb="10">
      <t>ゴウ</t>
    </rPh>
    <rPh sb="11" eb="13">
      <t>ホンエン</t>
    </rPh>
    <rPh sb="14" eb="16">
      <t>ブンエン</t>
    </rPh>
    <rPh sb="17" eb="18">
      <t>ベツ</t>
    </rPh>
    <phoneticPr fontId="6"/>
  </si>
  <si>
    <r>
      <rPr>
        <sz val="11"/>
        <color indexed="8"/>
        <rFont val="HGｺﾞｼｯｸM"/>
        <family val="3"/>
        <charset val="128"/>
      </rPr>
      <t>－</t>
    </r>
    <phoneticPr fontId="6"/>
  </si>
  <si>
    <r>
      <rPr>
        <sz val="11"/>
        <color indexed="8"/>
        <rFont val="HGｺﾞｼｯｸM"/>
        <family val="3"/>
        <charset val="128"/>
      </rPr>
      <t>－</t>
    </r>
    <phoneticPr fontId="6"/>
  </si>
  <si>
    <r>
      <rPr>
        <sz val="11"/>
        <color indexed="8"/>
        <rFont val="HGｺﾞｼｯｸM"/>
        <family val="3"/>
        <charset val="128"/>
      </rPr>
      <t>　単価合計（年額）</t>
    </r>
    <rPh sb="1" eb="3">
      <t>タンカ</t>
    </rPh>
    <rPh sb="3" eb="5">
      <t>ゴウケイ</t>
    </rPh>
    <rPh sb="6" eb="8">
      <t>ネンガク</t>
    </rPh>
    <phoneticPr fontId="6"/>
  </si>
  <si>
    <t>aaa×11+bbb</t>
    <phoneticPr fontId="6"/>
  </si>
  <si>
    <r>
      <rPr>
        <sz val="11"/>
        <color indexed="8"/>
        <rFont val="HGｺﾞｼｯｸM"/>
        <family val="3"/>
        <charset val="128"/>
      </rPr>
      <t>　単価（年額分）</t>
    </r>
    <rPh sb="1" eb="3">
      <t>タンカ</t>
    </rPh>
    <rPh sb="4" eb="6">
      <t>ネンガク</t>
    </rPh>
    <rPh sb="6" eb="7">
      <t>ブン</t>
    </rPh>
    <phoneticPr fontId="6"/>
  </si>
  <si>
    <t>bbb'</t>
    <phoneticPr fontId="6"/>
  </si>
  <si>
    <t>bbb</t>
    <phoneticPr fontId="6"/>
  </si>
  <si>
    <r>
      <rPr>
        <sz val="11"/>
        <color indexed="8"/>
        <rFont val="HGｺﾞｼｯｸM"/>
        <family val="3"/>
        <charset val="128"/>
      </rPr>
      <t>－</t>
    </r>
    <phoneticPr fontId="6"/>
  </si>
  <si>
    <r>
      <rPr>
        <sz val="11"/>
        <color indexed="8"/>
        <rFont val="HGｺﾞｼｯｸM"/>
        <family val="3"/>
        <charset val="128"/>
      </rPr>
      <t>　単価（月額分）</t>
    </r>
    <rPh sb="1" eb="3">
      <t>タンカ</t>
    </rPh>
    <rPh sb="4" eb="6">
      <t>ゲツガク</t>
    </rPh>
    <rPh sb="6" eb="7">
      <t>ブン</t>
    </rPh>
    <phoneticPr fontId="6"/>
  </si>
  <si>
    <t>aaa</t>
    <phoneticPr fontId="6"/>
  </si>
  <si>
    <r>
      <rPr>
        <sz val="11"/>
        <color indexed="8"/>
        <rFont val="HGｺﾞｼｯｸM"/>
        <family val="3"/>
        <charset val="128"/>
      </rPr>
      <t>保育短時間</t>
    </r>
    <rPh sb="0" eb="2">
      <t>ホイク</t>
    </rPh>
    <rPh sb="2" eb="3">
      <t>タン</t>
    </rPh>
    <rPh sb="3" eb="5">
      <t>ジカン</t>
    </rPh>
    <phoneticPr fontId="6"/>
  </si>
  <si>
    <t>aa×11+bb</t>
    <phoneticPr fontId="6"/>
  </si>
  <si>
    <t>単価（年額分）（＝３月単価の内数）</t>
    <rPh sb="0" eb="2">
      <t>タンカ</t>
    </rPh>
    <rPh sb="3" eb="5">
      <t>ネンガク</t>
    </rPh>
    <rPh sb="5" eb="6">
      <t>ブン</t>
    </rPh>
    <rPh sb="10" eb="11">
      <t>ガツ</t>
    </rPh>
    <rPh sb="11" eb="13">
      <t>タンカ</t>
    </rPh>
    <rPh sb="14" eb="16">
      <t>ウチスウ</t>
    </rPh>
    <phoneticPr fontId="6"/>
  </si>
  <si>
    <t>bb'</t>
    <phoneticPr fontId="6"/>
  </si>
  <si>
    <t>３月分単価</t>
    <rPh sb="1" eb="3">
      <t>ガツブン</t>
    </rPh>
    <rPh sb="3" eb="5">
      <t>タンカ</t>
    </rPh>
    <phoneticPr fontId="6"/>
  </si>
  <si>
    <t>bb</t>
    <phoneticPr fontId="6"/>
  </si>
  <si>
    <t>４～２月分単価</t>
    <rPh sb="3" eb="5">
      <t>ガツブン</t>
    </rPh>
    <rPh sb="5" eb="7">
      <t>タンカ</t>
    </rPh>
    <phoneticPr fontId="6"/>
  </si>
  <si>
    <t>aa</t>
    <phoneticPr fontId="6"/>
  </si>
  <si>
    <r>
      <rPr>
        <sz val="11"/>
        <color indexed="8"/>
        <rFont val="HGｺﾞｼｯｸM"/>
        <family val="3"/>
        <charset val="128"/>
      </rPr>
      <t>保育標準時間</t>
    </r>
    <rPh sb="0" eb="6">
      <t>ホイクヒョウジュンジカン</t>
    </rPh>
    <phoneticPr fontId="6"/>
  </si>
  <si>
    <t>a×11+b</t>
    <phoneticPr fontId="6"/>
  </si>
  <si>
    <t>b'</t>
    <phoneticPr fontId="6"/>
  </si>
  <si>
    <r>
      <rPr>
        <sz val="11"/>
        <color indexed="8"/>
        <rFont val="HGｺﾞｼｯｸM"/>
        <family val="3"/>
        <charset val="128"/>
      </rPr>
      <t>（※２）１号認定子どもの利用定員を設定しない場合、「２」を乗じて算定</t>
    </r>
    <phoneticPr fontId="6"/>
  </si>
  <si>
    <t>a</t>
    <phoneticPr fontId="6"/>
  </si>
  <si>
    <r>
      <rPr>
        <sz val="11"/>
        <color indexed="8"/>
        <rFont val="HGｺﾞｼｯｸM"/>
        <family val="3"/>
        <charset val="128"/>
      </rPr>
      <t>（※１）３月初日の利用子どもの単価に加算</t>
    </r>
    <phoneticPr fontId="6"/>
  </si>
  <si>
    <r>
      <rPr>
        <sz val="11"/>
        <color indexed="8"/>
        <rFont val="HGｺﾞｼｯｸM"/>
        <family val="3"/>
        <charset val="128"/>
      </rPr>
      <t>教育標準時間</t>
    </r>
    <rPh sb="0" eb="2">
      <t>キョウイク</t>
    </rPh>
    <rPh sb="2" eb="4">
      <t>ヒョウジュン</t>
    </rPh>
    <rPh sb="4" eb="6">
      <t>ジカン</t>
    </rPh>
    <phoneticPr fontId="6"/>
  </si>
  <si>
    <t>処遇改善等加算Ⅱ</t>
    <phoneticPr fontId="6"/>
  </si>
  <si>
    <r>
      <rPr>
        <sz val="11"/>
        <color indexed="8"/>
        <rFont val="HGｺﾞｼｯｸM"/>
        <family val="3"/>
        <charset val="128"/>
      </rPr>
      <t>月額</t>
    </r>
    <rPh sb="0" eb="2">
      <t>ゲツガク</t>
    </rPh>
    <phoneticPr fontId="6"/>
  </si>
  <si>
    <t>処遇改善等加算Ⅱ</t>
    <rPh sb="0" eb="2">
      <t>ショグウ</t>
    </rPh>
    <rPh sb="2" eb="4">
      <t>カイゼン</t>
    </rPh>
    <rPh sb="4" eb="5">
      <t>トウ</t>
    </rPh>
    <rPh sb="5" eb="7">
      <t>カサン</t>
    </rPh>
    <phoneticPr fontId="6"/>
  </si>
  <si>
    <t>特定加算部分</t>
    <rPh sb="0" eb="2">
      <t>トクテイ</t>
    </rPh>
    <rPh sb="2" eb="4">
      <t>カサン</t>
    </rPh>
    <rPh sb="4" eb="6">
      <t>ブブン</t>
    </rPh>
    <phoneticPr fontId="6"/>
  </si>
  <si>
    <r>
      <rPr>
        <sz val="11"/>
        <color indexed="8"/>
        <rFont val="HGｺﾞｼｯｸM"/>
        <family val="3"/>
        <charset val="128"/>
      </rPr>
      <t>（※１）（※２）</t>
    </r>
    <phoneticPr fontId="6"/>
  </si>
  <si>
    <r>
      <rPr>
        <sz val="11"/>
        <color indexed="8"/>
        <rFont val="HGｺﾞｼｯｸM"/>
        <family val="3"/>
        <charset val="128"/>
      </rPr>
      <t>基本額</t>
    </r>
    <rPh sb="0" eb="3">
      <t>キホンガク</t>
    </rPh>
    <phoneticPr fontId="6"/>
  </si>
  <si>
    <r>
      <rPr>
        <sz val="11"/>
        <color indexed="8"/>
        <rFont val="HGｺﾞｼｯｸM"/>
        <family val="3"/>
        <charset val="128"/>
      </rPr>
      <t>年額</t>
    </r>
    <rPh sb="0" eb="2">
      <t>ネンガク</t>
    </rPh>
    <phoneticPr fontId="6"/>
  </si>
  <si>
    <r>
      <rPr>
        <sz val="11"/>
        <rFont val="HGｺﾞｼｯｸM"/>
        <family val="3"/>
        <charset val="128"/>
      </rPr>
      <t>第三者評価受審加算</t>
    </r>
    <phoneticPr fontId="6"/>
  </si>
  <si>
    <r>
      <rPr>
        <sz val="11"/>
        <color indexed="8"/>
        <rFont val="HGｺﾞｼｯｸM"/>
        <family val="3"/>
        <charset val="128"/>
      </rPr>
      <t>（※１）</t>
    </r>
    <phoneticPr fontId="6"/>
  </si>
  <si>
    <r>
      <rPr>
        <sz val="11"/>
        <rFont val="HGｺﾞｼｯｸM"/>
        <family val="3"/>
        <charset val="128"/>
      </rPr>
      <t>栄養管理加算</t>
    </r>
    <phoneticPr fontId="6"/>
  </si>
  <si>
    <r>
      <rPr>
        <sz val="11"/>
        <rFont val="HGｺﾞｼｯｸM"/>
        <family val="3"/>
        <charset val="128"/>
      </rPr>
      <t>小学校接続加算</t>
    </r>
    <phoneticPr fontId="6"/>
  </si>
  <si>
    <r>
      <rPr>
        <sz val="11"/>
        <rFont val="HGｺﾞｼｯｸM"/>
        <family val="3"/>
        <charset val="128"/>
      </rPr>
      <t>施設機能強化推進費加算</t>
    </r>
    <phoneticPr fontId="6"/>
  </si>
  <si>
    <r>
      <rPr>
        <sz val="11"/>
        <color indexed="8"/>
        <rFont val="HGｺﾞｼｯｸM"/>
        <family val="3"/>
        <charset val="128"/>
      </rPr>
      <t>高齢者者等の年間総雇用時間数を選択
（※１）</t>
    </r>
    <rPh sb="15" eb="17">
      <t>センタク</t>
    </rPh>
    <phoneticPr fontId="6"/>
  </si>
  <si>
    <r>
      <rPr>
        <sz val="11"/>
        <rFont val="HGｺﾞｼｯｸM"/>
        <family val="3"/>
        <charset val="128"/>
      </rPr>
      <t>入所児童処遇特別加算</t>
    </r>
    <phoneticPr fontId="6"/>
  </si>
  <si>
    <r>
      <rPr>
        <sz val="11"/>
        <rFont val="HGｺﾞｼｯｸM"/>
        <family val="3"/>
        <charset val="128"/>
      </rPr>
      <t>降灰除去費加算</t>
    </r>
    <phoneticPr fontId="6"/>
  </si>
  <si>
    <r>
      <rPr>
        <sz val="11"/>
        <rFont val="HGｺﾞｼｯｸM"/>
        <family val="3"/>
        <charset val="128"/>
      </rPr>
      <t>除雪費加算</t>
    </r>
    <phoneticPr fontId="6"/>
  </si>
  <si>
    <r>
      <rPr>
        <sz val="11"/>
        <color indexed="8"/>
        <rFont val="HGｺﾞｼｯｸM"/>
        <family val="3"/>
        <charset val="128"/>
      </rPr>
      <t>（※１）（※２）</t>
    </r>
    <phoneticPr fontId="6"/>
  </si>
  <si>
    <r>
      <rPr>
        <sz val="11"/>
        <color indexed="8"/>
        <rFont val="HGｺﾞｼｯｸM"/>
        <family val="3"/>
        <charset val="128"/>
      </rPr>
      <t>地域区分を選択</t>
    </r>
    <phoneticPr fontId="6"/>
  </si>
  <si>
    <r>
      <rPr>
        <sz val="11"/>
        <rFont val="HGｺﾞｼｯｸM"/>
        <family val="3"/>
        <charset val="128"/>
      </rPr>
      <t>冷暖房費加算</t>
    </r>
    <phoneticPr fontId="6"/>
  </si>
  <si>
    <t>処遇改善等加算Ⅰ</t>
    <phoneticPr fontId="6"/>
  </si>
  <si>
    <t>処遇改善等加算Ⅰ</t>
    <phoneticPr fontId="6"/>
  </si>
  <si>
    <t>H30追加　認定こども園全体（１号～３号）の利用定員が９１人以上の場合に加算</t>
    <rPh sb="3" eb="5">
      <t>ツイカ</t>
    </rPh>
    <rPh sb="6" eb="8">
      <t>ニンテイ</t>
    </rPh>
    <rPh sb="11" eb="12">
      <t>エン</t>
    </rPh>
    <rPh sb="12" eb="14">
      <t>ゼンタイ</t>
    </rPh>
    <rPh sb="16" eb="17">
      <t>ゴウ</t>
    </rPh>
    <rPh sb="19" eb="20">
      <t>ゴウ</t>
    </rPh>
    <rPh sb="22" eb="26">
      <t>リヨウテイイン</t>
    </rPh>
    <rPh sb="29" eb="30">
      <t>ニン</t>
    </rPh>
    <rPh sb="30" eb="32">
      <t>イジョウ</t>
    </rPh>
    <rPh sb="33" eb="35">
      <t>バアイ</t>
    </rPh>
    <rPh sb="36" eb="38">
      <t>カサン</t>
    </rPh>
    <phoneticPr fontId="6"/>
  </si>
  <si>
    <r>
      <rPr>
        <sz val="11"/>
        <color indexed="8"/>
        <rFont val="HGｺﾞｼｯｸM"/>
        <family val="3"/>
        <charset val="128"/>
      </rPr>
      <t>（※２）</t>
    </r>
    <phoneticPr fontId="6"/>
  </si>
  <si>
    <r>
      <rPr>
        <sz val="11"/>
        <color indexed="8"/>
        <rFont val="HGｺﾞｼｯｸM"/>
        <family val="3"/>
        <charset val="128"/>
      </rPr>
      <t>月額</t>
    </r>
    <phoneticPr fontId="6"/>
  </si>
  <si>
    <r>
      <rPr>
        <sz val="11"/>
        <rFont val="HGｺﾞｼｯｸM"/>
        <family val="3"/>
        <charset val="128"/>
      </rPr>
      <t>　Ｂ：それ以外の障害児受入施設</t>
    </r>
    <phoneticPr fontId="6"/>
  </si>
  <si>
    <r>
      <rPr>
        <sz val="11"/>
        <color indexed="8"/>
        <rFont val="HGｺﾞｼｯｸM"/>
        <family val="3"/>
        <charset val="128"/>
      </rPr>
      <t>（※２）</t>
    </r>
    <phoneticPr fontId="6"/>
  </si>
  <si>
    <r>
      <rPr>
        <sz val="11"/>
        <rFont val="HGｺﾞｼｯｸM"/>
        <family val="3"/>
        <charset val="128"/>
      </rPr>
      <t>　Ａ：特別児童扶養手当支給対象児童受入施設</t>
    </r>
    <phoneticPr fontId="6"/>
  </si>
  <si>
    <r>
      <rPr>
        <sz val="11"/>
        <rFont val="HGｺﾞｼｯｸM"/>
        <family val="3"/>
        <charset val="128"/>
      </rPr>
      <t>療育支援加算</t>
    </r>
    <phoneticPr fontId="6"/>
  </si>
  <si>
    <r>
      <rPr>
        <sz val="11"/>
        <color indexed="8"/>
        <rFont val="HGｺﾞｼｯｸM"/>
        <family val="3"/>
        <charset val="128"/>
      </rPr>
      <t>加算部分２</t>
    </r>
    <rPh sb="0" eb="4">
      <t>カサンブブン</t>
    </rPh>
    <phoneticPr fontId="6"/>
  </si>
  <si>
    <t>基本額
＋処遇改善等加算Ⅰ</t>
    <rPh sb="0" eb="3">
      <t>キホンガク</t>
    </rPh>
    <phoneticPr fontId="6"/>
  </si>
  <si>
    <t>定員を恒常的に超過する場合（２・３号短時間認定）</t>
    <rPh sb="17" eb="18">
      <t>ゴウ</t>
    </rPh>
    <rPh sb="18" eb="21">
      <t>タンジカン</t>
    </rPh>
    <rPh sb="21" eb="23">
      <t>ニンテイ</t>
    </rPh>
    <phoneticPr fontId="6"/>
  </si>
  <si>
    <t>定員を恒常的に超過する場合（２・３号標準時間認定）</t>
    <rPh sb="17" eb="18">
      <t>ゴウ</t>
    </rPh>
    <rPh sb="18" eb="20">
      <t>ヒョウジュン</t>
    </rPh>
    <rPh sb="20" eb="22">
      <t>ジカン</t>
    </rPh>
    <rPh sb="22" eb="24">
      <t>ニンテイ</t>
    </rPh>
    <phoneticPr fontId="6"/>
  </si>
  <si>
    <r>
      <rPr>
        <sz val="11"/>
        <color indexed="8"/>
        <rFont val="HGｺﾞｼｯｸM"/>
        <family val="3"/>
        <charset val="128"/>
      </rPr>
      <t>基本額
＋処遇改善等加算</t>
    </r>
    <rPh sb="0" eb="3">
      <t>キホンガク</t>
    </rPh>
    <phoneticPr fontId="6"/>
  </si>
  <si>
    <t>定員を恒常的に超過する場合（１号）</t>
    <rPh sb="15" eb="16">
      <t>ゴウ</t>
    </rPh>
    <phoneticPr fontId="6"/>
  </si>
  <si>
    <r>
      <rPr>
        <sz val="11"/>
        <rFont val="ＭＳ Ｐゴシック"/>
        <family val="3"/>
        <charset val="128"/>
      </rPr>
      <t>施設長に係る経過措置が適用される場合</t>
    </r>
    <rPh sb="0" eb="3">
      <t>シセツチョウ</t>
    </rPh>
    <rPh sb="4" eb="5">
      <t>カカ</t>
    </rPh>
    <rPh sb="6" eb="8">
      <t>ケイカ</t>
    </rPh>
    <rPh sb="8" eb="10">
      <t>ソチ</t>
    </rPh>
    <rPh sb="11" eb="13">
      <t>テキヨウ</t>
    </rPh>
    <rPh sb="16" eb="18">
      <t>バアイ</t>
    </rPh>
    <phoneticPr fontId="6"/>
  </si>
  <si>
    <r>
      <rPr>
        <sz val="11"/>
        <rFont val="HGｺﾞｼｯｸM"/>
        <family val="3"/>
        <charset val="128"/>
      </rPr>
      <t>配置基準上求められる職員資格を有しない場合</t>
    </r>
    <phoneticPr fontId="6"/>
  </si>
  <si>
    <r>
      <rPr>
        <sz val="11"/>
        <rFont val="HGｺﾞｼｯｸM"/>
        <family val="3"/>
        <charset val="128"/>
      </rPr>
      <t>年齢別配置基準を下回る場合</t>
    </r>
    <phoneticPr fontId="6"/>
  </si>
  <si>
    <r>
      <rPr>
        <sz val="11"/>
        <rFont val="HGｺﾞｼｯｸM"/>
        <family val="3"/>
        <charset val="128"/>
      </rPr>
      <t>主幹教諭等の専任化により子育て支援の取り組みを実施していない場合</t>
    </r>
    <phoneticPr fontId="6"/>
  </si>
  <si>
    <t>処遇改善分（内数）</t>
    <rPh sb="0" eb="2">
      <t>ショグウ</t>
    </rPh>
    <rPh sb="2" eb="4">
      <t>カイゼン</t>
    </rPh>
    <rPh sb="4" eb="5">
      <t>ブン</t>
    </rPh>
    <rPh sb="6" eb="8">
      <t>ウチスウ</t>
    </rPh>
    <phoneticPr fontId="6"/>
  </si>
  <si>
    <t>保育短時間</t>
    <rPh sb="0" eb="5">
      <t>ホイクタンジカン</t>
    </rPh>
    <phoneticPr fontId="6"/>
  </si>
  <si>
    <t>常態的に土曜日に閉所する場合（短時間認定）</t>
    <rPh sb="15" eb="18">
      <t>タンジカン</t>
    </rPh>
    <rPh sb="18" eb="20">
      <t>ニンテイ</t>
    </rPh>
    <phoneticPr fontId="6"/>
  </si>
  <si>
    <t>基本額
＋処遇改善等加算Ⅰ
（下段は処遇改善分（内数））</t>
    <rPh sb="0" eb="3">
      <t>キホンガク</t>
    </rPh>
    <rPh sb="15" eb="17">
      <t>ゲダン</t>
    </rPh>
    <rPh sb="18" eb="20">
      <t>ショグウ</t>
    </rPh>
    <rPh sb="20" eb="22">
      <t>カイゼン</t>
    </rPh>
    <rPh sb="22" eb="23">
      <t>ブン</t>
    </rPh>
    <rPh sb="24" eb="26">
      <t>ウチスウ</t>
    </rPh>
    <phoneticPr fontId="6"/>
  </si>
  <si>
    <t>常態的に土曜日に閉所する場合（標準時間認定）</t>
    <rPh sb="15" eb="17">
      <t>ヒョウジュン</t>
    </rPh>
    <rPh sb="17" eb="19">
      <t>ジカン</t>
    </rPh>
    <rPh sb="19" eb="21">
      <t>ニンテイ</t>
    </rPh>
    <phoneticPr fontId="6"/>
  </si>
  <si>
    <t>保育短時間</t>
    <phoneticPr fontId="6"/>
  </si>
  <si>
    <t>分園の場合（短時間認定）</t>
    <rPh sb="6" eb="9">
      <t>タンジカン</t>
    </rPh>
    <rPh sb="9" eb="11">
      <t>ニンテイ</t>
    </rPh>
    <phoneticPr fontId="6"/>
  </si>
  <si>
    <t>分園の場合（標準時間認定）</t>
    <rPh sb="6" eb="8">
      <t>ヒョウジュン</t>
    </rPh>
    <rPh sb="8" eb="10">
      <t>ジカン</t>
    </rPh>
    <rPh sb="10" eb="12">
      <t>ニンテイ</t>
    </rPh>
    <phoneticPr fontId="6"/>
  </si>
  <si>
    <r>
      <rPr>
        <sz val="11"/>
        <color indexed="8"/>
        <rFont val="HGｺﾞｼｯｸM"/>
        <family val="3"/>
        <charset val="128"/>
      </rPr>
      <t>－</t>
    </r>
    <phoneticPr fontId="6"/>
  </si>
  <si>
    <r>
      <rPr>
        <sz val="11"/>
        <color indexed="8"/>
        <rFont val="HGｺﾞｼｯｸM"/>
        <family val="3"/>
        <charset val="128"/>
      </rPr>
      <t>調整部分</t>
    </r>
    <rPh sb="0" eb="4">
      <t>チョウセイブブン</t>
    </rPh>
    <phoneticPr fontId="6"/>
  </si>
  <si>
    <r>
      <rPr>
        <sz val="11"/>
        <color indexed="8"/>
        <rFont val="HGｺﾞｼｯｸM"/>
        <family val="3"/>
        <charset val="128"/>
      </rPr>
      <t>認定こども園全体の利用定員の区分により算出
（※１）（※２）</t>
    </r>
    <rPh sb="14" eb="16">
      <t>クブン</t>
    </rPh>
    <rPh sb="19" eb="21">
      <t>サンシュツ</t>
    </rPh>
    <phoneticPr fontId="6"/>
  </si>
  <si>
    <r>
      <rPr>
        <sz val="11"/>
        <color indexed="8"/>
        <rFont val="HGｺﾞｼｯｸM"/>
        <family val="3"/>
        <charset val="128"/>
      </rPr>
      <t>－</t>
    </r>
    <phoneticPr fontId="6"/>
  </si>
  <si>
    <r>
      <rPr>
        <sz val="11"/>
        <rFont val="HGｺﾞｼｯｸM"/>
        <family val="3"/>
        <charset val="128"/>
      </rPr>
      <t>外部監査費
加算</t>
    </r>
  </si>
  <si>
    <r>
      <rPr>
        <sz val="11"/>
        <color indexed="8"/>
        <rFont val="HGｺﾞｼｯｸM"/>
        <family val="3"/>
        <charset val="128"/>
      </rPr>
      <t>－</t>
    </r>
    <phoneticPr fontId="6"/>
  </si>
  <si>
    <r>
      <rPr>
        <sz val="11"/>
        <rFont val="HGｺﾞｼｯｸM"/>
        <family val="3"/>
        <charset val="128"/>
      </rPr>
      <t>賃借料加算</t>
    </r>
    <rPh sb="0" eb="3">
      <t>チンシャクリョウ</t>
    </rPh>
    <rPh sb="3" eb="5">
      <t>カサン</t>
    </rPh>
    <phoneticPr fontId="6"/>
  </si>
  <si>
    <r>
      <rPr>
        <sz val="11"/>
        <rFont val="HGｺﾞｼｯｸM"/>
        <family val="3"/>
        <charset val="128"/>
      </rPr>
      <t>減価償却費加算</t>
    </r>
    <rPh sb="0" eb="2">
      <t>ゲンカ</t>
    </rPh>
    <rPh sb="2" eb="5">
      <t>ショウキャクヒ</t>
    </rPh>
    <rPh sb="5" eb="7">
      <t>カサン</t>
    </rPh>
    <phoneticPr fontId="6"/>
  </si>
  <si>
    <r>
      <rPr>
        <sz val="11"/>
        <rFont val="HGｺﾞｼｯｸM"/>
        <family val="3"/>
        <charset val="128"/>
      </rPr>
      <t>夜間保育加算</t>
    </r>
    <rPh sb="0" eb="6">
      <t>ヤカンホイクカサン</t>
    </rPh>
    <phoneticPr fontId="6"/>
  </si>
  <si>
    <r>
      <rPr>
        <sz val="11"/>
        <rFont val="HGｺﾞｼｯｸM"/>
        <family val="3"/>
        <charset val="128"/>
      </rPr>
      <t>休日保育加算</t>
    </r>
    <rPh sb="0" eb="6">
      <t>キュウジツホイクカサン</t>
    </rPh>
    <phoneticPr fontId="6"/>
  </si>
  <si>
    <r>
      <rPr>
        <sz val="11"/>
        <color indexed="8"/>
        <rFont val="HGｺﾞｼｯｸM"/>
        <family val="3"/>
        <charset val="128"/>
      </rPr>
      <t>週当たり給食実施日数を選択</t>
    </r>
    <phoneticPr fontId="6"/>
  </si>
  <si>
    <r>
      <rPr>
        <sz val="11"/>
        <rFont val="HGｺﾞｼｯｸM"/>
        <family val="3"/>
        <charset val="128"/>
      </rPr>
      <t>給食実施加算</t>
    </r>
    <rPh sb="4" eb="6">
      <t>カサン</t>
    </rPh>
    <phoneticPr fontId="6"/>
  </si>
  <si>
    <r>
      <rPr>
        <sz val="11"/>
        <rFont val="HGｺﾞｼｯｸM"/>
        <family val="3"/>
        <charset val="128"/>
      </rPr>
      <t>通園送迎加算</t>
    </r>
  </si>
  <si>
    <t>チーム保育教諭等数を選択。上限：利用定員４５人以下は１人、４６人以上１５０人以下は２人、１５１人以上２４０人以下は３人、２４１認以上２７０人以下は３．５人、２７１人以上３００人以下は５人、３０１人以上４５０人以下は６人、４５１人以上は８人。</t>
    <phoneticPr fontId="6"/>
  </si>
  <si>
    <r>
      <rPr>
        <sz val="11"/>
        <rFont val="HGｺﾞｼｯｸM"/>
        <family val="3"/>
        <charset val="128"/>
      </rPr>
      <t>チーム保育加配加算</t>
    </r>
    <phoneticPr fontId="6"/>
  </si>
  <si>
    <r>
      <rPr>
        <sz val="11"/>
        <rFont val="HGｺﾞｼｯｸM"/>
        <family val="3"/>
        <charset val="128"/>
      </rPr>
      <t>満３歳児対応教諭配置加算</t>
    </r>
  </si>
  <si>
    <r>
      <rPr>
        <sz val="11"/>
        <rFont val="HGｺﾞｼｯｸM"/>
        <family val="3"/>
        <charset val="128"/>
      </rPr>
      <t>３歳児配置改善加算</t>
    </r>
  </si>
  <si>
    <r>
      <rPr>
        <sz val="11"/>
        <color indexed="8"/>
        <rFont val="HGｺﾞｼｯｸM"/>
        <family val="3"/>
        <charset val="128"/>
      </rPr>
      <t>認定こども園全体の３歳以上児（１号・２号）の利用定員３６人以上３００人以下の施設が加算対象</t>
    </r>
    <rPh sb="0" eb="2">
      <t>ニンテイ</t>
    </rPh>
    <rPh sb="5" eb="6">
      <t>エン</t>
    </rPh>
    <rPh sb="6" eb="8">
      <t>ゼンタイ</t>
    </rPh>
    <rPh sb="10" eb="14">
      <t>サイイジョウジ</t>
    </rPh>
    <rPh sb="16" eb="17">
      <t>ゴウ</t>
    </rPh>
    <rPh sb="19" eb="20">
      <t>ゴウ</t>
    </rPh>
    <rPh sb="22" eb="26">
      <t>リヨウテイイン</t>
    </rPh>
    <rPh sb="28" eb="31">
      <t>ニンイジョウ</t>
    </rPh>
    <rPh sb="34" eb="37">
      <t>ニンイカ</t>
    </rPh>
    <rPh sb="38" eb="40">
      <t>シセツ</t>
    </rPh>
    <rPh sb="41" eb="43">
      <t>カサン</t>
    </rPh>
    <rPh sb="43" eb="45">
      <t>タイショウ</t>
    </rPh>
    <phoneticPr fontId="6"/>
  </si>
  <si>
    <r>
      <rPr>
        <sz val="11"/>
        <rFont val="HGｺﾞｼｯｸM"/>
        <family val="3"/>
        <charset val="128"/>
      </rPr>
      <t>学級編制調整加配加算</t>
    </r>
    <phoneticPr fontId="6"/>
  </si>
  <si>
    <r>
      <rPr>
        <sz val="11"/>
        <rFont val="HGｺﾞｼｯｸM"/>
        <family val="3"/>
        <charset val="128"/>
      </rPr>
      <t>副園長・教頭設置加算</t>
    </r>
    <phoneticPr fontId="6"/>
  </si>
  <si>
    <r>
      <rPr>
        <sz val="11"/>
        <color indexed="8"/>
        <rFont val="HGｺﾞｼｯｸM"/>
        <family val="3"/>
        <charset val="128"/>
      </rPr>
      <t>加算部分１</t>
    </r>
    <rPh sb="0" eb="4">
      <t>カサンブブン</t>
    </rPh>
    <phoneticPr fontId="6"/>
  </si>
  <si>
    <t>　処遇改善等加算Ⅰ</t>
    <phoneticPr fontId="6"/>
  </si>
  <si>
    <r>
      <rPr>
        <sz val="11"/>
        <rFont val="HGｺﾞｼｯｸM"/>
        <family val="3"/>
        <charset val="128"/>
      </rPr>
      <t>　基本分単価</t>
    </r>
    <rPh sb="1" eb="4">
      <t>キホンブン</t>
    </rPh>
    <rPh sb="4" eb="6">
      <t>タンカ</t>
    </rPh>
    <phoneticPr fontId="6"/>
  </si>
  <si>
    <r>
      <rPr>
        <sz val="11"/>
        <rFont val="HGｺﾞｼｯｸM"/>
        <family val="3"/>
        <charset val="128"/>
      </rPr>
      <t>保育短時間</t>
    </r>
    <rPh sb="0" eb="2">
      <t>ホイク</t>
    </rPh>
    <rPh sb="2" eb="3">
      <t>タン</t>
    </rPh>
    <rPh sb="3" eb="5">
      <t>ジカン</t>
    </rPh>
    <phoneticPr fontId="6"/>
  </si>
  <si>
    <r>
      <rPr>
        <sz val="11"/>
        <rFont val="HGｺﾞｼｯｸM"/>
        <family val="3"/>
        <charset val="128"/>
      </rPr>
      <t>保育標準時間</t>
    </r>
    <rPh sb="0" eb="6">
      <t>ホイクヒョウジュンジカン</t>
    </rPh>
    <phoneticPr fontId="6"/>
  </si>
  <si>
    <r>
      <rPr>
        <sz val="11"/>
        <rFont val="HGｺﾞｼｯｸM"/>
        <family val="3"/>
        <charset val="128"/>
      </rPr>
      <t>教育標準時間</t>
    </r>
    <rPh sb="0" eb="2">
      <t>キョウイク</t>
    </rPh>
    <rPh sb="2" eb="4">
      <t>ヒョウジュン</t>
    </rPh>
    <rPh sb="4" eb="6">
      <t>ジカン</t>
    </rPh>
    <phoneticPr fontId="6"/>
  </si>
  <si>
    <t>補正予算対応用フラグ。</t>
    <rPh sb="0" eb="2">
      <t>ホセイ</t>
    </rPh>
    <rPh sb="2" eb="4">
      <t>ヨサン</t>
    </rPh>
    <rPh sb="4" eb="6">
      <t>タイオウ</t>
    </rPh>
    <rPh sb="6" eb="7">
      <t>ヨウ</t>
    </rPh>
    <phoneticPr fontId="6"/>
  </si>
  <si>
    <r>
      <rPr>
        <b/>
        <sz val="11"/>
        <color indexed="8"/>
        <rFont val="HGｺﾞｼｯｸM"/>
        <family val="3"/>
        <charset val="128"/>
      </rPr>
      <t>備考</t>
    </r>
    <rPh sb="0" eb="2">
      <t>ビコウ</t>
    </rPh>
    <phoneticPr fontId="6"/>
  </si>
  <si>
    <r>
      <rPr>
        <b/>
        <sz val="11"/>
        <color indexed="8"/>
        <rFont val="HGｺﾞｼｯｸM"/>
        <family val="3"/>
        <charset val="128"/>
      </rPr>
      <t>１施設当たり</t>
    </r>
    <rPh sb="1" eb="4">
      <t>シセツア</t>
    </rPh>
    <phoneticPr fontId="6"/>
  </si>
  <si>
    <r>
      <rPr>
        <b/>
        <sz val="11"/>
        <color indexed="8"/>
        <rFont val="HGｺﾞｼｯｸM"/>
        <family val="3"/>
        <charset val="128"/>
      </rPr>
      <t>乳児</t>
    </r>
    <rPh sb="0" eb="2">
      <t>ニュウジ</t>
    </rPh>
    <phoneticPr fontId="6"/>
  </si>
  <si>
    <r>
      <rPr>
        <b/>
        <sz val="11"/>
        <color indexed="8"/>
        <rFont val="HGｺﾞｼｯｸM"/>
        <family val="3"/>
        <charset val="128"/>
      </rPr>
      <t>１、２歳児</t>
    </r>
    <rPh sb="3" eb="5">
      <t>サイジ</t>
    </rPh>
    <phoneticPr fontId="6"/>
  </si>
  <si>
    <r>
      <rPr>
        <b/>
        <sz val="11"/>
        <color indexed="8"/>
        <rFont val="HGｺﾞｼｯｸM"/>
        <family val="3"/>
        <charset val="128"/>
      </rPr>
      <t>３歳児</t>
    </r>
    <rPh sb="0" eb="2">
      <t>サイジ</t>
    </rPh>
    <phoneticPr fontId="6"/>
  </si>
  <si>
    <r>
      <rPr>
        <b/>
        <sz val="11"/>
        <color indexed="8"/>
        <rFont val="HGｺﾞｼｯｸM"/>
        <family val="3"/>
        <charset val="128"/>
      </rPr>
      <t>４歳以上児</t>
    </r>
    <phoneticPr fontId="6"/>
  </si>
  <si>
    <r>
      <rPr>
        <b/>
        <sz val="11"/>
        <color indexed="8"/>
        <rFont val="HGｺﾞｼｯｸM"/>
        <family val="3"/>
        <charset val="128"/>
      </rPr>
      <t>満３歳児</t>
    </r>
    <rPh sb="0" eb="2">
      <t>サイジ</t>
    </rPh>
    <phoneticPr fontId="6"/>
  </si>
  <si>
    <r>
      <rPr>
        <b/>
        <sz val="11"/>
        <color indexed="8"/>
        <rFont val="HGｺﾞｼｯｸM"/>
        <family val="3"/>
        <charset val="128"/>
      </rPr>
      <t>基本額</t>
    </r>
    <r>
      <rPr>
        <b/>
        <sz val="11"/>
        <color indexed="8"/>
        <rFont val="Verdana"/>
        <family val="2"/>
      </rPr>
      <t>/</t>
    </r>
    <r>
      <rPr>
        <b/>
        <sz val="11"/>
        <color indexed="8"/>
        <rFont val="HGｺﾞｼｯｸM"/>
        <family val="3"/>
        <charset val="128"/>
      </rPr>
      <t>処遇改善等加算</t>
    </r>
    <rPh sb="0" eb="3">
      <t>キホンガク</t>
    </rPh>
    <rPh sb="4" eb="6">
      <t>ショグウ</t>
    </rPh>
    <rPh sb="6" eb="8">
      <t>カイゼン</t>
    </rPh>
    <rPh sb="8" eb="9">
      <t>トウ</t>
    </rPh>
    <rPh sb="9" eb="11">
      <t>カサン</t>
    </rPh>
    <phoneticPr fontId="6"/>
  </si>
  <si>
    <r>
      <rPr>
        <b/>
        <sz val="11"/>
        <color indexed="8"/>
        <rFont val="HGｺﾞｼｯｸM"/>
        <family val="3"/>
        <charset val="128"/>
      </rPr>
      <t>月額</t>
    </r>
    <r>
      <rPr>
        <b/>
        <sz val="11"/>
        <color indexed="8"/>
        <rFont val="Verdana"/>
        <family val="2"/>
      </rPr>
      <t>/</t>
    </r>
    <r>
      <rPr>
        <b/>
        <sz val="11"/>
        <color indexed="8"/>
        <rFont val="HGｺﾞｼｯｸM"/>
        <family val="3"/>
        <charset val="128"/>
      </rPr>
      <t>年額</t>
    </r>
    <rPh sb="0" eb="2">
      <t>ゲツガク</t>
    </rPh>
    <rPh sb="3" eb="5">
      <t>ネンガク</t>
    </rPh>
    <phoneticPr fontId="6"/>
  </si>
  <si>
    <r>
      <rPr>
        <b/>
        <sz val="11"/>
        <color indexed="8"/>
        <rFont val="HGｺﾞｼｯｸM"/>
        <family val="3"/>
        <charset val="128"/>
      </rPr>
      <t>フラグ</t>
    </r>
    <phoneticPr fontId="6"/>
  </si>
  <si>
    <r>
      <rPr>
        <b/>
        <sz val="11"/>
        <color indexed="8"/>
        <rFont val="HGｺﾞｼｯｸM"/>
        <family val="3"/>
        <charset val="128"/>
      </rPr>
      <t>設定</t>
    </r>
    <rPh sb="0" eb="2">
      <t>セッテイ</t>
    </rPh>
    <phoneticPr fontId="6"/>
  </si>
  <si>
    <r>
      <rPr>
        <b/>
        <sz val="11"/>
        <color indexed="8"/>
        <rFont val="HGｺﾞｼｯｸM"/>
        <family val="3"/>
        <charset val="128"/>
      </rPr>
      <t>加算等項目</t>
    </r>
    <rPh sb="0" eb="2">
      <t>カサン</t>
    </rPh>
    <rPh sb="2" eb="3">
      <t>トウ</t>
    </rPh>
    <rPh sb="3" eb="5">
      <t>コウモク</t>
    </rPh>
    <phoneticPr fontId="6"/>
  </si>
  <si>
    <t>補正</t>
    <rPh sb="0" eb="2">
      <t>ホセイ</t>
    </rPh>
    <phoneticPr fontId="6"/>
  </si>
  <si>
    <t>当初</t>
    <rPh sb="0" eb="2">
      <t>トウショ</t>
    </rPh>
    <phoneticPr fontId="6"/>
  </si>
  <si>
    <r>
      <rPr>
        <b/>
        <sz val="11"/>
        <color indexed="8"/>
        <rFont val="HGｺﾞｼｯｸM"/>
        <family val="3"/>
        <charset val="128"/>
      </rPr>
      <t>分園　２・３号（１人当たり）</t>
    </r>
    <rPh sb="0" eb="2">
      <t>ブンエン</t>
    </rPh>
    <rPh sb="6" eb="7">
      <t>ゴウ</t>
    </rPh>
    <rPh sb="9" eb="10">
      <t>ニン</t>
    </rPh>
    <rPh sb="10" eb="11">
      <t>ア</t>
    </rPh>
    <phoneticPr fontId="6"/>
  </si>
  <si>
    <r>
      <rPr>
        <b/>
        <sz val="11"/>
        <color indexed="8"/>
        <rFont val="HGｺﾞｼｯｸM"/>
        <family val="3"/>
        <charset val="128"/>
      </rPr>
      <t>本園　２・３号（１人当たり）</t>
    </r>
    <rPh sb="0" eb="2">
      <t>ホンエン</t>
    </rPh>
    <rPh sb="6" eb="7">
      <t>ゴウ</t>
    </rPh>
    <rPh sb="9" eb="10">
      <t>ニン</t>
    </rPh>
    <rPh sb="10" eb="11">
      <t>ア</t>
    </rPh>
    <phoneticPr fontId="6"/>
  </si>
  <si>
    <r>
      <rPr>
        <b/>
        <sz val="11"/>
        <color indexed="8"/>
        <rFont val="HGｺﾞｼｯｸM"/>
        <family val="3"/>
        <charset val="128"/>
      </rPr>
      <t>１号（１人当たり）</t>
    </r>
    <rPh sb="1" eb="2">
      <t>ゴウ</t>
    </rPh>
    <rPh sb="4" eb="5">
      <t>ニン</t>
    </rPh>
    <rPh sb="5" eb="6">
      <t>ア</t>
    </rPh>
    <phoneticPr fontId="6"/>
  </si>
  <si>
    <t>○単価</t>
    <rPh sb="1" eb="3">
      <t>タンカ</t>
    </rPh>
    <phoneticPr fontId="6"/>
  </si>
  <si>
    <r>
      <rPr>
        <sz val="11"/>
        <color indexed="8"/>
        <rFont val="HGｺﾞｼｯｸM"/>
        <family val="3"/>
        <charset val="128"/>
      </rPr>
      <t>２・３号</t>
    </r>
    <rPh sb="3" eb="4">
      <t>ゴウ</t>
    </rPh>
    <phoneticPr fontId="6"/>
  </si>
  <si>
    <r>
      <rPr>
        <sz val="11"/>
        <color indexed="8"/>
        <rFont val="HGｺﾞｼｯｸM"/>
        <family val="3"/>
        <charset val="128"/>
      </rPr>
      <t>１号</t>
    </r>
    <rPh sb="1" eb="2">
      <t>ゴウ</t>
    </rPh>
    <phoneticPr fontId="6"/>
  </si>
  <si>
    <t>人数B</t>
    <rPh sb="0" eb="2">
      <t>ニンズウ</t>
    </rPh>
    <phoneticPr fontId="6"/>
  </si>
  <si>
    <t>人数A</t>
    <rPh sb="0" eb="2">
      <t>ニンズウ</t>
    </rPh>
    <phoneticPr fontId="6"/>
  </si>
  <si>
    <t>加算対象人数の基礎となる職員数</t>
    <rPh sb="0" eb="2">
      <t>カサン</t>
    </rPh>
    <rPh sb="2" eb="4">
      <t>タイショウ</t>
    </rPh>
    <rPh sb="4" eb="6">
      <t>ニンズウ</t>
    </rPh>
    <rPh sb="7" eb="9">
      <t>キソ</t>
    </rPh>
    <rPh sb="12" eb="15">
      <t>ショクインスウ</t>
    </rPh>
    <phoneticPr fontId="6"/>
  </si>
  <si>
    <r>
      <t>0</t>
    </r>
    <r>
      <rPr>
        <sz val="11"/>
        <color indexed="8"/>
        <rFont val="ＭＳ Ｐゴシック"/>
        <family val="3"/>
        <charset val="128"/>
      </rPr>
      <t>人の場合の判定</t>
    </r>
    <rPh sb="1" eb="2">
      <t>ニン</t>
    </rPh>
    <rPh sb="3" eb="5">
      <t>バアイ</t>
    </rPh>
    <rPh sb="6" eb="8">
      <t>ハンテイ</t>
    </rPh>
    <phoneticPr fontId="6"/>
  </si>
  <si>
    <t>○処遇改善等加算Ⅱ</t>
    <rPh sb="1" eb="3">
      <t>ショグウ</t>
    </rPh>
    <rPh sb="3" eb="5">
      <t>カイゼン</t>
    </rPh>
    <rPh sb="5" eb="6">
      <t>トウ</t>
    </rPh>
    <rPh sb="6" eb="8">
      <t>カサン</t>
    </rPh>
    <phoneticPr fontId="6"/>
  </si>
  <si>
    <r>
      <rPr>
        <sz val="11"/>
        <color indexed="8"/>
        <rFont val="HGｺﾞｼｯｸM"/>
        <family val="3"/>
        <charset val="128"/>
      </rPr>
      <t>配置基準上求められる職員資格を有しない職員数</t>
    </r>
    <rPh sb="19" eb="22">
      <t>ショクインスウ</t>
    </rPh>
    <phoneticPr fontId="6"/>
  </si>
  <si>
    <r>
      <rPr>
        <sz val="11"/>
        <color indexed="8"/>
        <rFont val="HGｺﾞｼｯｸM"/>
        <family val="3"/>
        <charset val="128"/>
      </rPr>
      <t>年齢別配置基準を下回る保育教諭等数</t>
    </r>
    <rPh sb="11" eb="17">
      <t>ホイクキョウユトウスウ</t>
    </rPh>
    <phoneticPr fontId="6"/>
  </si>
  <si>
    <r>
      <rPr>
        <sz val="11"/>
        <color indexed="8"/>
        <rFont val="HGｺﾞｼｯｸM"/>
        <family val="3"/>
        <charset val="128"/>
      </rPr>
      <t>休日保育の年間延べ利用子ども数</t>
    </r>
    <phoneticPr fontId="6"/>
  </si>
  <si>
    <r>
      <rPr>
        <sz val="11"/>
        <color indexed="8"/>
        <rFont val="HGｺﾞｼｯｸM"/>
        <family val="3"/>
        <charset val="128"/>
      </rPr>
      <t>休日保育の</t>
    </r>
    <r>
      <rPr>
        <sz val="11"/>
        <color indexed="8"/>
        <rFont val="Verdana"/>
        <family val="2"/>
      </rPr>
      <t>1</t>
    </r>
    <r>
      <rPr>
        <sz val="11"/>
        <color indexed="8"/>
        <rFont val="HGｺﾞｼｯｸM"/>
        <family val="3"/>
        <charset val="128"/>
      </rPr>
      <t>日当たりの利用子ども数</t>
    </r>
    <rPh sb="0" eb="2">
      <t>キュウジツ</t>
    </rPh>
    <rPh sb="2" eb="4">
      <t>ホイク</t>
    </rPh>
    <rPh sb="6" eb="7">
      <t>ニチ</t>
    </rPh>
    <rPh sb="7" eb="8">
      <t>ア</t>
    </rPh>
    <rPh sb="11" eb="13">
      <t>リヨウ</t>
    </rPh>
    <rPh sb="13" eb="14">
      <t>コ</t>
    </rPh>
    <rPh sb="16" eb="17">
      <t>カズ</t>
    </rPh>
    <phoneticPr fontId="6"/>
  </si>
  <si>
    <t>A</t>
    <phoneticPr fontId="6"/>
  </si>
  <si>
    <r>
      <rPr>
        <sz val="11"/>
        <color indexed="8"/>
        <rFont val="HGｺﾞｼｯｸM"/>
        <family val="3"/>
        <charset val="128"/>
      </rPr>
      <t>○その他</t>
    </r>
    <rPh sb="3" eb="4">
      <t>タ</t>
    </rPh>
    <phoneticPr fontId="6"/>
  </si>
  <si>
    <t>チーム保育加配上限数</t>
    <rPh sb="3" eb="5">
      <t>ホイク</t>
    </rPh>
    <rPh sb="5" eb="7">
      <t>カハイ</t>
    </rPh>
    <rPh sb="7" eb="9">
      <t>ジョウゲン</t>
    </rPh>
    <rPh sb="9" eb="10">
      <t>スウ</t>
    </rPh>
    <phoneticPr fontId="6"/>
  </si>
  <si>
    <t>W</t>
    <phoneticPr fontId="6"/>
  </si>
  <si>
    <r>
      <rPr>
        <sz val="11"/>
        <color indexed="8"/>
        <rFont val="HGｺﾞｼｯｸM"/>
        <family val="3"/>
        <charset val="128"/>
      </rPr>
      <t>（常勤）休けい保育士数（利用定員9</t>
    </r>
    <r>
      <rPr>
        <sz val="11"/>
        <color indexed="8"/>
        <rFont val="HGｺﾞｼｯｸM"/>
        <family val="3"/>
        <charset val="128"/>
      </rPr>
      <t>0人以下）</t>
    </r>
    <rPh sb="12" eb="14">
      <t>リヨウ</t>
    </rPh>
    <rPh sb="14" eb="16">
      <t>テイイン</t>
    </rPh>
    <rPh sb="18" eb="21">
      <t>ニンイカ</t>
    </rPh>
    <phoneticPr fontId="6"/>
  </si>
  <si>
    <t>V</t>
    <phoneticPr fontId="6"/>
  </si>
  <si>
    <r>
      <rPr>
        <sz val="11"/>
        <color indexed="8"/>
        <rFont val="HGｺﾞｼｯｸM"/>
        <family val="3"/>
        <charset val="128"/>
      </rPr>
      <t>３歳児加算なし、満３歳児加算なしの場合</t>
    </r>
    <rPh sb="1" eb="3">
      <t>サイジ</t>
    </rPh>
    <rPh sb="3" eb="5">
      <t>カサン</t>
    </rPh>
    <rPh sb="8" eb="9">
      <t>マン</t>
    </rPh>
    <rPh sb="10" eb="12">
      <t>サイジ</t>
    </rPh>
    <rPh sb="12" eb="14">
      <t>カサン</t>
    </rPh>
    <rPh sb="17" eb="19">
      <t>バアイ</t>
    </rPh>
    <phoneticPr fontId="6"/>
  </si>
  <si>
    <r>
      <rPr>
        <sz val="11"/>
        <color indexed="8"/>
        <rFont val="HGｺﾞｼｯｸM"/>
        <family val="3"/>
        <charset val="128"/>
      </rPr>
      <t>３歳児加算なし、満３歳児加算ありの場合</t>
    </r>
    <rPh sb="1" eb="3">
      <t>サイジ</t>
    </rPh>
    <rPh sb="3" eb="5">
      <t>カサン</t>
    </rPh>
    <rPh sb="8" eb="9">
      <t>マン</t>
    </rPh>
    <rPh sb="10" eb="12">
      <t>サイジ</t>
    </rPh>
    <rPh sb="12" eb="14">
      <t>カサン</t>
    </rPh>
    <rPh sb="17" eb="19">
      <t>バアイ</t>
    </rPh>
    <phoneticPr fontId="6"/>
  </si>
  <si>
    <r>
      <rPr>
        <sz val="11"/>
        <color indexed="8"/>
        <rFont val="HGｺﾞｼｯｸM"/>
        <family val="3"/>
        <charset val="128"/>
      </rPr>
      <t>３歳児加算あり、満３歳児加算なしの場合</t>
    </r>
    <rPh sb="1" eb="3">
      <t>サイジ</t>
    </rPh>
    <rPh sb="3" eb="5">
      <t>カサン</t>
    </rPh>
    <rPh sb="8" eb="9">
      <t>マン</t>
    </rPh>
    <rPh sb="10" eb="12">
      <t>サイジ</t>
    </rPh>
    <rPh sb="12" eb="14">
      <t>カサン</t>
    </rPh>
    <rPh sb="17" eb="19">
      <t>バアイ</t>
    </rPh>
    <phoneticPr fontId="6"/>
  </si>
  <si>
    <r>
      <rPr>
        <sz val="11"/>
        <color indexed="8"/>
        <rFont val="HGｺﾞｼｯｸM"/>
        <family val="3"/>
        <charset val="128"/>
      </rPr>
      <t>３歳児加算あり、満３歳児加算ありの場合</t>
    </r>
    <rPh sb="1" eb="3">
      <t>サイジ</t>
    </rPh>
    <rPh sb="3" eb="5">
      <t>カサン</t>
    </rPh>
    <rPh sb="8" eb="9">
      <t>マン</t>
    </rPh>
    <rPh sb="10" eb="12">
      <t>サイジ</t>
    </rPh>
    <rPh sb="12" eb="14">
      <t>カサン</t>
    </rPh>
    <rPh sb="17" eb="19">
      <t>バアイ</t>
    </rPh>
    <phoneticPr fontId="6"/>
  </si>
  <si>
    <t>↓処遇改善加算Ⅱ用３歳児加算・満３歳児加算フラグ</t>
    <rPh sb="1" eb="3">
      <t>ショグウ</t>
    </rPh>
    <rPh sb="3" eb="5">
      <t>カイゼン</t>
    </rPh>
    <rPh sb="5" eb="7">
      <t>カサン</t>
    </rPh>
    <rPh sb="8" eb="9">
      <t>ヨウ</t>
    </rPh>
    <rPh sb="10" eb="11">
      <t>サイ</t>
    </rPh>
    <rPh sb="11" eb="12">
      <t>ジ</t>
    </rPh>
    <rPh sb="12" eb="14">
      <t>カサン</t>
    </rPh>
    <rPh sb="15" eb="16">
      <t>マン</t>
    </rPh>
    <rPh sb="17" eb="18">
      <t>サイ</t>
    </rPh>
    <rPh sb="18" eb="19">
      <t>ジ</t>
    </rPh>
    <rPh sb="19" eb="21">
      <t>カサン</t>
    </rPh>
    <phoneticPr fontId="6"/>
  </si>
  <si>
    <r>
      <rPr>
        <sz val="11"/>
        <color indexed="8"/>
        <rFont val="HGｺﾞｼｯｸM"/>
        <family val="3"/>
        <charset val="128"/>
      </rPr>
      <t>↓３歳児加算・満３歳児加算フラグ</t>
    </r>
    <rPh sb="2" eb="3">
      <t>サイ</t>
    </rPh>
    <rPh sb="3" eb="4">
      <t>ジ</t>
    </rPh>
    <rPh sb="4" eb="6">
      <t>カサン</t>
    </rPh>
    <rPh sb="7" eb="8">
      <t>マン</t>
    </rPh>
    <rPh sb="9" eb="10">
      <t>サイ</t>
    </rPh>
    <rPh sb="10" eb="11">
      <t>ジ</t>
    </rPh>
    <rPh sb="11" eb="13">
      <t>カサン</t>
    </rPh>
    <phoneticPr fontId="6"/>
  </si>
  <si>
    <r>
      <rPr>
        <sz val="11"/>
        <color indexed="8"/>
        <rFont val="HGｺﾞｼｯｸM"/>
        <family val="3"/>
        <charset val="128"/>
      </rPr>
      <t>基本配置数</t>
    </r>
    <rPh sb="0" eb="4">
      <t>キホンハイチ</t>
    </rPh>
    <rPh sb="4" eb="5">
      <t>スウ</t>
    </rPh>
    <phoneticPr fontId="6"/>
  </si>
  <si>
    <t>２未満の場合の補正</t>
    <phoneticPr fontId="6"/>
  </si>
  <si>
    <t>分園</t>
    <rPh sb="0" eb="2">
      <t>ブンエン</t>
    </rPh>
    <phoneticPr fontId="6"/>
  </si>
  <si>
    <t>本園</t>
    <rPh sb="0" eb="1">
      <t>ホン</t>
    </rPh>
    <rPh sb="1" eb="2">
      <t>エン</t>
    </rPh>
    <phoneticPr fontId="6"/>
  </si>
  <si>
    <t>必要保育教諭等数全体</t>
    <rPh sb="0" eb="2">
      <t>ヒツヨウ</t>
    </rPh>
    <rPh sb="2" eb="4">
      <t>ホイク</t>
    </rPh>
    <rPh sb="4" eb="6">
      <t>キョウユ</t>
    </rPh>
    <rPh sb="6" eb="7">
      <t>トウ</t>
    </rPh>
    <rPh sb="7" eb="8">
      <t>カズ</t>
    </rPh>
    <rPh sb="8" eb="10">
      <t>ゼンタイ</t>
    </rPh>
    <phoneticPr fontId="6"/>
  </si>
  <si>
    <r>
      <rPr>
        <sz val="11"/>
        <color indexed="8"/>
        <rFont val="HGｺﾞｼｯｸM"/>
        <family val="3"/>
        <charset val="128"/>
      </rPr>
      <t>○配置計算</t>
    </r>
    <rPh sb="1" eb="3">
      <t>ハイチ</t>
    </rPh>
    <rPh sb="3" eb="5">
      <t>ケイサン</t>
    </rPh>
    <phoneticPr fontId="6"/>
  </si>
  <si>
    <r>
      <rPr>
        <sz val="11"/>
        <color indexed="8"/>
        <rFont val="HGｺﾞｼｯｸM"/>
        <family val="3"/>
        <charset val="128"/>
      </rPr>
      <t>１号＋２号＋３号園児数合計</t>
    </r>
    <rPh sb="1" eb="2">
      <t>ゴウ</t>
    </rPh>
    <rPh sb="4" eb="5">
      <t>ゴウ</t>
    </rPh>
    <rPh sb="7" eb="8">
      <t>ゴウ</t>
    </rPh>
    <rPh sb="8" eb="11">
      <t>エンジスウ</t>
    </rPh>
    <rPh sb="11" eb="13">
      <t>ゴウケイ</t>
    </rPh>
    <phoneticPr fontId="6"/>
  </si>
  <si>
    <r>
      <rPr>
        <sz val="11"/>
        <color indexed="8"/>
        <rFont val="HGｺﾞｼｯｸM"/>
        <family val="3"/>
        <charset val="128"/>
      </rPr>
      <t>２号＋３号園児数合計</t>
    </r>
    <rPh sb="1" eb="2">
      <t>ゴウ</t>
    </rPh>
    <rPh sb="4" eb="5">
      <t>ゴウ</t>
    </rPh>
    <rPh sb="5" eb="8">
      <t>エンジスウ</t>
    </rPh>
    <rPh sb="8" eb="10">
      <t>ゴウケイ</t>
    </rPh>
    <phoneticPr fontId="6"/>
  </si>
  <si>
    <r>
      <rPr>
        <sz val="11"/>
        <color indexed="8"/>
        <rFont val="HGｺﾞｼｯｸM"/>
        <family val="3"/>
        <charset val="128"/>
      </rPr>
      <t>１号＋２号園児数合計</t>
    </r>
    <rPh sb="1" eb="2">
      <t>ゴウ</t>
    </rPh>
    <rPh sb="4" eb="5">
      <t>ゴウ</t>
    </rPh>
    <rPh sb="5" eb="8">
      <t>エンジスウ</t>
    </rPh>
    <rPh sb="8" eb="10">
      <t>ゴウケイ</t>
    </rPh>
    <phoneticPr fontId="6"/>
  </si>
  <si>
    <r>
      <rPr>
        <sz val="11"/>
        <color indexed="8"/>
        <rFont val="HGｺﾞｼｯｸM"/>
        <family val="3"/>
        <charset val="128"/>
      </rPr>
      <t>３号園児数合計</t>
    </r>
    <rPh sb="1" eb="2">
      <t>ゴウ</t>
    </rPh>
    <rPh sb="2" eb="5">
      <t>エンジスウ</t>
    </rPh>
    <rPh sb="5" eb="7">
      <t>ゴウケイ</t>
    </rPh>
    <phoneticPr fontId="6"/>
  </si>
  <si>
    <r>
      <rPr>
        <sz val="11"/>
        <color indexed="8"/>
        <rFont val="HGｺﾞｼｯｸM"/>
        <family val="3"/>
        <charset val="128"/>
      </rPr>
      <t>２号園児数合計</t>
    </r>
    <rPh sb="1" eb="2">
      <t>ゴウ</t>
    </rPh>
    <rPh sb="2" eb="5">
      <t>エンジスウ</t>
    </rPh>
    <rPh sb="5" eb="7">
      <t>ゴウケイ</t>
    </rPh>
    <phoneticPr fontId="6"/>
  </si>
  <si>
    <r>
      <rPr>
        <sz val="11"/>
        <color indexed="8"/>
        <rFont val="HGｺﾞｼｯｸM"/>
        <family val="3"/>
        <charset val="128"/>
      </rPr>
      <t>１号園児数合計</t>
    </r>
    <rPh sb="1" eb="2">
      <t>ゴウ</t>
    </rPh>
    <rPh sb="2" eb="5">
      <t>エンジスウ</t>
    </rPh>
    <rPh sb="5" eb="7">
      <t>ゴウケイ</t>
    </rPh>
    <phoneticPr fontId="6"/>
  </si>
  <si>
    <r>
      <rPr>
        <sz val="11"/>
        <color indexed="8"/>
        <rFont val="HGｺﾞｼｯｸM"/>
        <family val="3"/>
        <charset val="128"/>
      </rPr>
      <t>　乳児数（３号）</t>
    </r>
    <rPh sb="1" eb="3">
      <t>ニュウジ</t>
    </rPh>
    <rPh sb="2" eb="3">
      <t>ジ</t>
    </rPh>
    <rPh sb="3" eb="4">
      <t>スウ</t>
    </rPh>
    <rPh sb="6" eb="7">
      <t>ゴウ</t>
    </rPh>
    <phoneticPr fontId="6"/>
  </si>
  <si>
    <r>
      <rPr>
        <sz val="11"/>
        <color indexed="8"/>
        <rFont val="HGｺﾞｼｯｸM"/>
        <family val="3"/>
        <charset val="128"/>
      </rPr>
      <t>　１歳児数（３号）</t>
    </r>
    <rPh sb="2" eb="4">
      <t>サイジ</t>
    </rPh>
    <rPh sb="4" eb="5">
      <t>スウ</t>
    </rPh>
    <rPh sb="7" eb="8">
      <t>ゴウ</t>
    </rPh>
    <phoneticPr fontId="6"/>
  </si>
  <si>
    <r>
      <rPr>
        <sz val="11"/>
        <color indexed="8"/>
        <rFont val="HGｺﾞｼｯｸM"/>
        <family val="3"/>
        <charset val="128"/>
      </rPr>
      <t>　満３歳児数（１号・年換算）</t>
    </r>
    <rPh sb="1" eb="2">
      <t>マン</t>
    </rPh>
    <rPh sb="3" eb="5">
      <t>サイジ</t>
    </rPh>
    <rPh sb="5" eb="6">
      <t>スウ</t>
    </rPh>
    <rPh sb="8" eb="9">
      <t>ゴウ</t>
    </rPh>
    <rPh sb="10" eb="13">
      <t>ネンカンサン</t>
    </rPh>
    <phoneticPr fontId="6"/>
  </si>
  <si>
    <r>
      <rPr>
        <sz val="11"/>
        <color indexed="8"/>
        <rFont val="HGｺﾞｼｯｸM"/>
        <family val="3"/>
        <charset val="128"/>
      </rPr>
      <t>　２歳児数（３号）</t>
    </r>
    <rPh sb="2" eb="4">
      <t>サイジ</t>
    </rPh>
    <rPh sb="4" eb="5">
      <t>スウ</t>
    </rPh>
    <rPh sb="7" eb="8">
      <t>ゴウ</t>
    </rPh>
    <phoneticPr fontId="6"/>
  </si>
  <si>
    <r>
      <rPr>
        <sz val="11"/>
        <color indexed="8"/>
        <rFont val="ＭＳ Ｐゴシック"/>
        <family val="3"/>
        <charset val="128"/>
      </rPr>
      <t>満３歳児</t>
    </r>
    <r>
      <rPr>
        <sz val="11"/>
        <color indexed="8"/>
        <rFont val="Verdana"/>
        <family val="2"/>
      </rPr>
      <t>1/2</t>
    </r>
    <r>
      <rPr>
        <sz val="11"/>
        <color indexed="8"/>
        <rFont val="ＭＳ Ｐゴシック"/>
        <family val="3"/>
        <charset val="128"/>
      </rPr>
      <t>計算</t>
    </r>
    <rPh sb="0" eb="1">
      <t>マン</t>
    </rPh>
    <rPh sb="2" eb="4">
      <t>サイジ</t>
    </rPh>
    <rPh sb="7" eb="9">
      <t>ケイサン</t>
    </rPh>
    <phoneticPr fontId="6"/>
  </si>
  <si>
    <r>
      <rPr>
        <sz val="11"/>
        <color indexed="8"/>
        <rFont val="HGｺﾞｼｯｸM"/>
        <family val="3"/>
        <charset val="128"/>
      </rPr>
      <t>　満３歳児数（１号・年度末時点）</t>
    </r>
    <rPh sb="1" eb="2">
      <t>マン</t>
    </rPh>
    <rPh sb="3" eb="5">
      <t>サイジ</t>
    </rPh>
    <rPh sb="5" eb="6">
      <t>スウ</t>
    </rPh>
    <rPh sb="8" eb="9">
      <t>ゴウ</t>
    </rPh>
    <rPh sb="10" eb="13">
      <t>ネンドマツ</t>
    </rPh>
    <rPh sb="13" eb="15">
      <t>ジテン</t>
    </rPh>
    <phoneticPr fontId="6"/>
  </si>
  <si>
    <r>
      <rPr>
        <sz val="11"/>
        <color indexed="8"/>
        <rFont val="HGｺﾞｼｯｸM"/>
        <family val="3"/>
        <charset val="128"/>
      </rPr>
      <t>　３歳児数（２号）</t>
    </r>
    <rPh sb="2" eb="4">
      <t>サイジ</t>
    </rPh>
    <rPh sb="4" eb="5">
      <t>スウ</t>
    </rPh>
    <phoneticPr fontId="6"/>
  </si>
  <si>
    <r>
      <rPr>
        <sz val="11"/>
        <color indexed="8"/>
        <rFont val="HGｺﾞｼｯｸM"/>
        <family val="3"/>
        <charset val="128"/>
      </rPr>
      <t>　３歳児（満３歳児除く）数（１号）</t>
    </r>
    <rPh sb="2" eb="4">
      <t>サイジ</t>
    </rPh>
    <rPh sb="5" eb="6">
      <t>マン</t>
    </rPh>
    <rPh sb="7" eb="9">
      <t>サイジ</t>
    </rPh>
    <rPh sb="9" eb="10">
      <t>ノゾ</t>
    </rPh>
    <rPh sb="12" eb="13">
      <t>スウ</t>
    </rPh>
    <phoneticPr fontId="6"/>
  </si>
  <si>
    <r>
      <rPr>
        <sz val="11"/>
        <color indexed="8"/>
        <rFont val="HGｺﾞｼｯｸM"/>
        <family val="3"/>
        <charset val="128"/>
      </rPr>
      <t>　４歳児数（２号）</t>
    </r>
    <rPh sb="2" eb="3">
      <t>サイ</t>
    </rPh>
    <rPh sb="4" eb="5">
      <t>スウ</t>
    </rPh>
    <phoneticPr fontId="6"/>
  </si>
  <si>
    <r>
      <rPr>
        <sz val="11"/>
        <color indexed="8"/>
        <rFont val="HGｺﾞｼｯｸM"/>
        <family val="3"/>
        <charset val="128"/>
      </rPr>
      <t>　４歳児数（１号）</t>
    </r>
    <rPh sb="2" eb="3">
      <t>サイ</t>
    </rPh>
    <rPh sb="4" eb="5">
      <t>スウ</t>
    </rPh>
    <phoneticPr fontId="6"/>
  </si>
  <si>
    <r>
      <rPr>
        <sz val="11"/>
        <color indexed="8"/>
        <rFont val="HGｺﾞｼｯｸM"/>
        <family val="3"/>
        <charset val="128"/>
      </rPr>
      <t>　５歳児数（２号）</t>
    </r>
    <rPh sb="2" eb="3">
      <t>サイ</t>
    </rPh>
    <rPh sb="4" eb="5">
      <t>スウ</t>
    </rPh>
    <rPh sb="7" eb="8">
      <t>ゴウ</t>
    </rPh>
    <phoneticPr fontId="6"/>
  </si>
  <si>
    <r>
      <rPr>
        <sz val="11"/>
        <color indexed="8"/>
        <rFont val="HGｺﾞｼｯｸM"/>
        <family val="3"/>
        <charset val="128"/>
      </rPr>
      <t>　５歳児数（１号）</t>
    </r>
    <rPh sb="2" eb="3">
      <t>サイ</t>
    </rPh>
    <rPh sb="4" eb="5">
      <t>スウ</t>
    </rPh>
    <rPh sb="7" eb="8">
      <t>ゴウ</t>
    </rPh>
    <phoneticPr fontId="6"/>
  </si>
  <si>
    <r>
      <rPr>
        <sz val="11"/>
        <color indexed="8"/>
        <rFont val="HGｺﾞｼｯｸM"/>
        <family val="3"/>
        <charset val="128"/>
      </rPr>
      <t>保育短時間</t>
    </r>
    <rPh sb="0" eb="5">
      <t>ホイクタンジカン</t>
    </rPh>
    <phoneticPr fontId="6"/>
  </si>
  <si>
    <r>
      <rPr>
        <sz val="11"/>
        <color indexed="8"/>
        <rFont val="HGｺﾞｼｯｸM"/>
        <family val="3"/>
        <charset val="128"/>
      </rPr>
      <t>保育標準時間</t>
    </r>
    <rPh sb="0" eb="2">
      <t>ホイク</t>
    </rPh>
    <rPh sb="2" eb="4">
      <t>ヒョウジュン</t>
    </rPh>
    <rPh sb="4" eb="6">
      <t>ジカン</t>
    </rPh>
    <phoneticPr fontId="6"/>
  </si>
  <si>
    <r>
      <rPr>
        <sz val="11"/>
        <color indexed="8"/>
        <rFont val="HGｺﾞｼｯｸM"/>
        <family val="3"/>
        <charset val="128"/>
      </rPr>
      <t>○在籍園児数</t>
    </r>
    <rPh sb="1" eb="3">
      <t>ザイセキ</t>
    </rPh>
    <rPh sb="3" eb="6">
      <t>エンジスウ</t>
    </rPh>
    <phoneticPr fontId="6"/>
  </si>
  <si>
    <r>
      <rPr>
        <sz val="11"/>
        <color indexed="8"/>
        <rFont val="HGｺﾞｼｯｸM"/>
        <family val="3"/>
        <charset val="128"/>
      </rPr>
      <t>←外部監査費加算用</t>
    </r>
    <phoneticPr fontId="6"/>
  </si>
  <si>
    <r>
      <rPr>
        <sz val="11"/>
        <color indexed="8"/>
        <rFont val="HGｺﾞｼｯｸM"/>
        <family val="3"/>
        <charset val="128"/>
      </rPr>
      <t>１号＋２号＋３号</t>
    </r>
    <rPh sb="1" eb="2">
      <t>ゴウ</t>
    </rPh>
    <rPh sb="4" eb="5">
      <t>ゴウ</t>
    </rPh>
    <rPh sb="7" eb="8">
      <t>ゴウ</t>
    </rPh>
    <phoneticPr fontId="6"/>
  </si>
  <si>
    <r>
      <rPr>
        <sz val="11"/>
        <color indexed="8"/>
        <rFont val="HGｺﾞｼｯｸM"/>
        <family val="3"/>
        <charset val="128"/>
      </rPr>
      <t>←基準セル用</t>
    </r>
    <rPh sb="1" eb="3">
      <t>キジュン</t>
    </rPh>
    <rPh sb="5" eb="6">
      <t>ヨウ</t>
    </rPh>
    <phoneticPr fontId="6"/>
  </si>
  <si>
    <r>
      <rPr>
        <sz val="11"/>
        <color indexed="8"/>
        <rFont val="HGｺﾞｼｯｸM"/>
        <family val="3"/>
        <charset val="128"/>
      </rPr>
      <t>２号＋３号</t>
    </r>
    <rPh sb="1" eb="2">
      <t>ゴウ</t>
    </rPh>
    <rPh sb="4" eb="5">
      <t>ゴウ</t>
    </rPh>
    <phoneticPr fontId="6"/>
  </si>
  <si>
    <t>←学級編制調整加配加算用及びチーム編成加算用</t>
    <rPh sb="12" eb="13">
      <t>オヨ</t>
    </rPh>
    <rPh sb="17" eb="19">
      <t>ヘンセイ</t>
    </rPh>
    <rPh sb="19" eb="21">
      <t>カサン</t>
    </rPh>
    <rPh sb="21" eb="22">
      <t>ヨウ</t>
    </rPh>
    <phoneticPr fontId="6"/>
  </si>
  <si>
    <r>
      <rPr>
        <sz val="11"/>
        <color indexed="8"/>
        <rFont val="HGｺﾞｼｯｸM"/>
        <family val="3"/>
        <charset val="128"/>
      </rPr>
      <t>１号＋２号</t>
    </r>
    <rPh sb="1" eb="2">
      <t>ゴウ</t>
    </rPh>
    <rPh sb="4" eb="5">
      <t>ゴウ</t>
    </rPh>
    <phoneticPr fontId="6"/>
  </si>
  <si>
    <r>
      <rPr>
        <sz val="11"/>
        <color indexed="8"/>
        <rFont val="HGｺﾞｼｯｸM"/>
        <family val="3"/>
        <charset val="128"/>
      </rPr>
      <t>３号</t>
    </r>
    <rPh sb="1" eb="2">
      <t>ゴウ</t>
    </rPh>
    <phoneticPr fontId="6"/>
  </si>
  <si>
    <r>
      <rPr>
        <sz val="11"/>
        <color indexed="8"/>
        <rFont val="HGｺﾞｼｯｸM"/>
        <family val="3"/>
        <charset val="128"/>
      </rPr>
      <t>２号</t>
    </r>
    <rPh sb="1" eb="2">
      <t>ゴウ</t>
    </rPh>
    <phoneticPr fontId="6"/>
  </si>
  <si>
    <r>
      <rPr>
        <sz val="11"/>
        <color indexed="8"/>
        <rFont val="HGｺﾞｼｯｸM"/>
        <family val="3"/>
        <charset val="128"/>
      </rPr>
      <t>←１号子どもの利用定員を設定しない場合に「２」を乗じる加算用</t>
    </r>
    <rPh sb="2" eb="3">
      <t>ゴウ</t>
    </rPh>
    <rPh sb="3" eb="4">
      <t>コ</t>
    </rPh>
    <rPh sb="7" eb="9">
      <t>リヨウ</t>
    </rPh>
    <rPh sb="9" eb="11">
      <t>テイイン</t>
    </rPh>
    <rPh sb="12" eb="14">
      <t>セッテイ</t>
    </rPh>
    <rPh sb="17" eb="19">
      <t>バアイ</t>
    </rPh>
    <rPh sb="24" eb="25">
      <t>ジョウ</t>
    </rPh>
    <rPh sb="27" eb="29">
      <t>カサン</t>
    </rPh>
    <rPh sb="29" eb="30">
      <t>ヨウ</t>
    </rPh>
    <phoneticPr fontId="6"/>
  </si>
  <si>
    <r>
      <rPr>
        <sz val="11"/>
        <color indexed="8"/>
        <rFont val="HGｺﾞｼｯｸM"/>
        <family val="3"/>
        <charset val="128"/>
      </rPr>
      <t>○利用定員</t>
    </r>
    <rPh sb="1" eb="3">
      <t>リヨウ</t>
    </rPh>
    <rPh sb="3" eb="5">
      <t>テイイン</t>
    </rPh>
    <phoneticPr fontId="6"/>
  </si>
  <si>
    <r>
      <rPr>
        <sz val="11"/>
        <color indexed="8"/>
        <rFont val="HGｺﾞｼｯｸM"/>
        <family val="3"/>
        <charset val="128"/>
      </rPr>
      <t>加算率（補正）</t>
    </r>
    <rPh sb="0" eb="2">
      <t>カサン</t>
    </rPh>
    <rPh sb="2" eb="3">
      <t>リツ</t>
    </rPh>
    <rPh sb="4" eb="6">
      <t>ホセイ</t>
    </rPh>
    <phoneticPr fontId="6"/>
  </si>
  <si>
    <r>
      <rPr>
        <sz val="11"/>
        <color indexed="8"/>
        <rFont val="HGｺﾞｼｯｸM"/>
        <family val="3"/>
        <charset val="128"/>
      </rPr>
      <t>加算率</t>
    </r>
    <rPh sb="0" eb="2">
      <t>カサン</t>
    </rPh>
    <rPh sb="2" eb="3">
      <t>リツ</t>
    </rPh>
    <phoneticPr fontId="6"/>
  </si>
  <si>
    <r>
      <rPr>
        <b/>
        <sz val="11"/>
        <color indexed="8"/>
        <rFont val="HGｺﾞｼｯｸM"/>
        <family val="3"/>
        <charset val="128"/>
      </rPr>
      <t>設定項目</t>
    </r>
    <rPh sb="0" eb="2">
      <t>セッテイ</t>
    </rPh>
    <rPh sb="2" eb="4">
      <t>コウモク</t>
    </rPh>
    <phoneticPr fontId="6"/>
  </si>
  <si>
    <r>
      <rPr>
        <sz val="11"/>
        <color indexed="8"/>
        <rFont val="HGｺﾞｼｯｸM"/>
        <family val="3"/>
        <charset val="128"/>
      </rPr>
      <t>○前提条件</t>
    </r>
    <rPh sb="1" eb="3">
      <t>ゼンテイ</t>
    </rPh>
    <rPh sb="3" eb="5">
      <t>ジョウケン</t>
    </rPh>
    <phoneticPr fontId="6"/>
  </si>
  <si>
    <r>
      <rPr>
        <sz val="11"/>
        <color indexed="8"/>
        <rFont val="HGｺﾞｼｯｸM"/>
        <family val="3"/>
        <charset val="128"/>
      </rPr>
      <t>数を直接入力（０以上の整数）</t>
    </r>
    <rPh sb="0" eb="1">
      <t>スウ</t>
    </rPh>
    <rPh sb="2" eb="4">
      <t>チョクセツ</t>
    </rPh>
    <rPh sb="4" eb="6">
      <t>ニュウリョク</t>
    </rPh>
    <rPh sb="8" eb="10">
      <t>イジョウ</t>
    </rPh>
    <rPh sb="11" eb="13">
      <t>セイスウ</t>
    </rPh>
    <phoneticPr fontId="6"/>
  </si>
  <si>
    <r>
      <rPr>
        <sz val="11"/>
        <color indexed="8"/>
        <rFont val="HGｺﾞｼｯｸM"/>
        <family val="3"/>
        <charset val="128"/>
      </rPr>
      <t>リストから選択</t>
    </r>
    <rPh sb="5" eb="7">
      <t>センタク</t>
    </rPh>
    <phoneticPr fontId="6"/>
  </si>
  <si>
    <r>
      <rPr>
        <sz val="11"/>
        <color indexed="8"/>
        <rFont val="HGｺﾞｼｯｸM"/>
        <family val="3"/>
        <charset val="128"/>
      </rPr>
      <t>凡例：</t>
    </r>
    <rPh sb="0" eb="2">
      <t>ハンレイ</t>
    </rPh>
    <phoneticPr fontId="6"/>
  </si>
  <si>
    <r>
      <rPr>
        <sz val="11"/>
        <color indexed="8"/>
        <rFont val="HGｺﾞｼｯｸM"/>
        <family val="3"/>
        <charset val="128"/>
      </rPr>
      <t>【公定価格試算シート（認定こども園）】</t>
    </r>
    <rPh sb="1" eb="3">
      <t>コウテイ</t>
    </rPh>
    <rPh sb="3" eb="5">
      <t>カカク</t>
    </rPh>
    <rPh sb="5" eb="7">
      <t>シサン</t>
    </rPh>
    <rPh sb="11" eb="13">
      <t>ニンテイ</t>
    </rPh>
    <rPh sb="16" eb="17">
      <t>エン</t>
    </rPh>
    <phoneticPr fontId="6"/>
  </si>
  <si>
    <t>1,050人～</t>
    <rPh sb="5" eb="6">
      <t>ニン</t>
    </rPh>
    <phoneticPr fontId="33"/>
  </si>
  <si>
    <t>980人～1,049人</t>
    <rPh sb="3" eb="4">
      <t>ニン</t>
    </rPh>
    <rPh sb="10" eb="11">
      <t>ニン</t>
    </rPh>
    <phoneticPr fontId="33"/>
  </si>
  <si>
    <t>910人～979人</t>
    <rPh sb="3" eb="4">
      <t>ニン</t>
    </rPh>
    <rPh sb="8" eb="9">
      <t>ニン</t>
    </rPh>
    <phoneticPr fontId="33"/>
  </si>
  <si>
    <t xml:space="preserve"> 1年以上 2年未満</t>
    <rPh sb="2" eb="3">
      <t>ネン</t>
    </rPh>
    <rPh sb="3" eb="5">
      <t>イジョウ</t>
    </rPh>
    <rPh sb="7" eb="8">
      <t>ネン</t>
    </rPh>
    <rPh sb="8" eb="10">
      <t>ミマン</t>
    </rPh>
    <phoneticPr fontId="6"/>
  </si>
  <si>
    <t>840人～909人</t>
    <rPh sb="3" eb="4">
      <t>ニン</t>
    </rPh>
    <rPh sb="8" eb="9">
      <t>ニン</t>
    </rPh>
    <phoneticPr fontId="33"/>
  </si>
  <si>
    <t xml:space="preserve"> 2年以上 3年未満</t>
    <rPh sb="2" eb="3">
      <t>ネン</t>
    </rPh>
    <rPh sb="3" eb="5">
      <t>イジョウ</t>
    </rPh>
    <rPh sb="7" eb="8">
      <t>ネン</t>
    </rPh>
    <rPh sb="8" eb="10">
      <t>ミマン</t>
    </rPh>
    <phoneticPr fontId="6"/>
  </si>
  <si>
    <t>770人～839人</t>
    <rPh sb="3" eb="4">
      <t>ニン</t>
    </rPh>
    <rPh sb="8" eb="9">
      <t>ニン</t>
    </rPh>
    <phoneticPr fontId="33"/>
  </si>
  <si>
    <t xml:space="preserve"> 3年以上 4年未満</t>
    <rPh sb="2" eb="3">
      <t>ネン</t>
    </rPh>
    <rPh sb="3" eb="5">
      <t>イジョウ</t>
    </rPh>
    <rPh sb="7" eb="8">
      <t>ネン</t>
    </rPh>
    <rPh sb="8" eb="10">
      <t>ミマン</t>
    </rPh>
    <phoneticPr fontId="6"/>
  </si>
  <si>
    <t>700人～769人</t>
    <rPh sb="3" eb="4">
      <t>ニン</t>
    </rPh>
    <rPh sb="8" eb="9">
      <t>ニン</t>
    </rPh>
    <phoneticPr fontId="33"/>
  </si>
  <si>
    <t xml:space="preserve"> 4年以上 5年未満</t>
    <rPh sb="2" eb="3">
      <t>ネン</t>
    </rPh>
    <rPh sb="3" eb="5">
      <t>イジョウ</t>
    </rPh>
    <rPh sb="7" eb="8">
      <t>ネン</t>
    </rPh>
    <rPh sb="8" eb="10">
      <t>ミマン</t>
    </rPh>
    <phoneticPr fontId="6"/>
  </si>
  <si>
    <t>630人～699人</t>
    <rPh sb="3" eb="4">
      <t>ニン</t>
    </rPh>
    <rPh sb="8" eb="9">
      <t>ニン</t>
    </rPh>
    <phoneticPr fontId="33"/>
  </si>
  <si>
    <t>その他地域</t>
    <rPh sb="2" eb="3">
      <t>タ</t>
    </rPh>
    <rPh sb="3" eb="5">
      <t>チイキ</t>
    </rPh>
    <phoneticPr fontId="6"/>
  </si>
  <si>
    <t xml:space="preserve"> 5年以上 6年未満</t>
    <rPh sb="2" eb="3">
      <t>ネン</t>
    </rPh>
    <rPh sb="3" eb="5">
      <t>イジョウ</t>
    </rPh>
    <rPh sb="7" eb="8">
      <t>ネン</t>
    </rPh>
    <rPh sb="8" eb="10">
      <t>ミマン</t>
    </rPh>
    <phoneticPr fontId="6"/>
  </si>
  <si>
    <t>560人～629人</t>
    <rPh sb="3" eb="4">
      <t>ニン</t>
    </rPh>
    <rPh sb="8" eb="9">
      <t>ニン</t>
    </rPh>
    <phoneticPr fontId="33"/>
  </si>
  <si>
    <t>3/100地域</t>
    <rPh sb="5" eb="7">
      <t>チイキ</t>
    </rPh>
    <phoneticPr fontId="6"/>
  </si>
  <si>
    <t xml:space="preserve"> 6年以上 7年未満</t>
    <rPh sb="2" eb="3">
      <t>ネン</t>
    </rPh>
    <rPh sb="3" eb="5">
      <t>イジョウ</t>
    </rPh>
    <rPh sb="7" eb="8">
      <t>ネン</t>
    </rPh>
    <rPh sb="8" eb="10">
      <t>ミマン</t>
    </rPh>
    <phoneticPr fontId="6"/>
  </si>
  <si>
    <t>490人～559人</t>
    <rPh sb="3" eb="4">
      <t>ニン</t>
    </rPh>
    <rPh sb="8" eb="9">
      <t>ニン</t>
    </rPh>
    <phoneticPr fontId="33"/>
  </si>
  <si>
    <t>5日</t>
    <rPh sb="1" eb="2">
      <t>ニチ</t>
    </rPh>
    <phoneticPr fontId="6"/>
  </si>
  <si>
    <r>
      <t>6</t>
    </r>
    <r>
      <rPr>
        <sz val="11"/>
        <color indexed="8"/>
        <rFont val="ＭＳ Ｐゴシック"/>
        <family val="3"/>
        <charset val="128"/>
      </rPr>
      <t>/100地域</t>
    </r>
    <rPh sb="5" eb="7">
      <t>チイキ</t>
    </rPh>
    <phoneticPr fontId="6"/>
  </si>
  <si>
    <t xml:space="preserve"> 7年以上 8年未満</t>
    <rPh sb="2" eb="3">
      <t>ネン</t>
    </rPh>
    <rPh sb="3" eb="5">
      <t>イジョウ</t>
    </rPh>
    <rPh sb="7" eb="8">
      <t>ネン</t>
    </rPh>
    <rPh sb="8" eb="10">
      <t>ミマン</t>
    </rPh>
    <phoneticPr fontId="6"/>
  </si>
  <si>
    <t>420人～489人</t>
    <rPh sb="3" eb="4">
      <t>ニン</t>
    </rPh>
    <rPh sb="8" eb="9">
      <t>ニン</t>
    </rPh>
    <phoneticPr fontId="33"/>
  </si>
  <si>
    <t>その他の地域</t>
    <phoneticPr fontId="6"/>
  </si>
  <si>
    <t>4日</t>
    <rPh sb="1" eb="2">
      <t>ニチ</t>
    </rPh>
    <phoneticPr fontId="6"/>
  </si>
  <si>
    <r>
      <t>10/100</t>
    </r>
    <r>
      <rPr>
        <sz val="11"/>
        <color indexed="8"/>
        <rFont val="ＭＳ Ｐゴシック"/>
        <family val="3"/>
        <charset val="128"/>
      </rPr>
      <t>地域</t>
    </r>
    <phoneticPr fontId="6"/>
  </si>
  <si>
    <t xml:space="preserve"> 8年以上 9年未満</t>
    <rPh sb="2" eb="3">
      <t>ネン</t>
    </rPh>
    <rPh sb="3" eb="5">
      <t>イジョウ</t>
    </rPh>
    <rPh sb="7" eb="8">
      <t>ネン</t>
    </rPh>
    <rPh sb="8" eb="10">
      <t>ミマン</t>
    </rPh>
    <phoneticPr fontId="6"/>
  </si>
  <si>
    <t>350人～419人</t>
    <rPh sb="3" eb="4">
      <t>ニン</t>
    </rPh>
    <rPh sb="8" eb="9">
      <t>ニン</t>
    </rPh>
    <phoneticPr fontId="33"/>
  </si>
  <si>
    <t>1200時間以上</t>
    <phoneticPr fontId="6"/>
  </si>
  <si>
    <t>４級地</t>
    <rPh sb="1" eb="3">
      <t>キュウチ</t>
    </rPh>
    <phoneticPr fontId="6"/>
  </si>
  <si>
    <t>3日</t>
    <rPh sb="1" eb="2">
      <t>ニチ</t>
    </rPh>
    <phoneticPr fontId="6"/>
  </si>
  <si>
    <r>
      <t>12/100</t>
    </r>
    <r>
      <rPr>
        <sz val="11"/>
        <color indexed="8"/>
        <rFont val="ＭＳ Ｐゴシック"/>
        <family val="3"/>
        <charset val="128"/>
      </rPr>
      <t>地域</t>
    </r>
    <phoneticPr fontId="6"/>
  </si>
  <si>
    <t>あり</t>
    <phoneticPr fontId="6"/>
  </si>
  <si>
    <t xml:space="preserve"> 9年以上10年未満</t>
    <rPh sb="2" eb="3">
      <t>ネン</t>
    </rPh>
    <rPh sb="3" eb="5">
      <t>イジョウ</t>
    </rPh>
    <rPh sb="7" eb="8">
      <t>ネン</t>
    </rPh>
    <rPh sb="8" eb="10">
      <t>ミマン</t>
    </rPh>
    <phoneticPr fontId="6"/>
  </si>
  <si>
    <t>280人～349人</t>
    <rPh sb="3" eb="4">
      <t>ニン</t>
    </rPh>
    <rPh sb="8" eb="9">
      <t>ニン</t>
    </rPh>
    <phoneticPr fontId="33"/>
  </si>
  <si>
    <r>
      <t>800時間以上</t>
    </r>
    <r>
      <rPr>
        <sz val="11"/>
        <color indexed="8"/>
        <rFont val="ＭＳ Ｐゴシック"/>
        <family val="3"/>
        <charset val="128"/>
      </rPr>
      <t xml:space="preserve"> </t>
    </r>
    <r>
      <rPr>
        <sz val="11"/>
        <color indexed="8"/>
        <rFont val="ＭＳ Ｐゴシック"/>
        <family val="3"/>
        <charset val="128"/>
      </rPr>
      <t>1200時間未満</t>
    </r>
    <phoneticPr fontId="6"/>
  </si>
  <si>
    <t>c地域</t>
    <rPh sb="1" eb="3">
      <t>チイキ</t>
    </rPh>
    <phoneticPr fontId="6"/>
  </si>
  <si>
    <t>C地域</t>
    <rPh sb="1" eb="3">
      <t>チイキ</t>
    </rPh>
    <phoneticPr fontId="6"/>
  </si>
  <si>
    <t>３級地</t>
    <rPh sb="1" eb="3">
      <t>キュウチ</t>
    </rPh>
    <phoneticPr fontId="6"/>
  </si>
  <si>
    <t>2日</t>
    <rPh sb="1" eb="2">
      <t>ニチ</t>
    </rPh>
    <phoneticPr fontId="6"/>
  </si>
  <si>
    <r>
      <t>15/100</t>
    </r>
    <r>
      <rPr>
        <sz val="11"/>
        <color indexed="8"/>
        <rFont val="ＭＳ Ｐゴシック"/>
        <family val="3"/>
        <charset val="128"/>
      </rPr>
      <t>地域</t>
    </r>
    <phoneticPr fontId="6"/>
  </si>
  <si>
    <t>なし</t>
    <phoneticPr fontId="6"/>
  </si>
  <si>
    <t>10年以上11年未満</t>
    <rPh sb="2" eb="3">
      <t>ネン</t>
    </rPh>
    <rPh sb="3" eb="5">
      <t>イジョウ</t>
    </rPh>
    <rPh sb="7" eb="8">
      <t>ネン</t>
    </rPh>
    <rPh sb="8" eb="10">
      <t>ミマン</t>
    </rPh>
    <phoneticPr fontId="6"/>
  </si>
  <si>
    <t>211人～279人</t>
    <rPh sb="3" eb="4">
      <t>ニン</t>
    </rPh>
    <rPh sb="8" eb="9">
      <t>ニン</t>
    </rPh>
    <phoneticPr fontId="33"/>
  </si>
  <si>
    <t>400時間以上 800時間未満</t>
    <phoneticPr fontId="6"/>
  </si>
  <si>
    <t>b地域</t>
    <rPh sb="1" eb="3">
      <t>チイキ</t>
    </rPh>
    <phoneticPr fontId="6"/>
  </si>
  <si>
    <t>B地域</t>
    <rPh sb="1" eb="3">
      <t>チイキ</t>
    </rPh>
    <phoneticPr fontId="6"/>
  </si>
  <si>
    <t>２級地</t>
    <rPh sb="1" eb="3">
      <t>キュウチ</t>
    </rPh>
    <phoneticPr fontId="6"/>
  </si>
  <si>
    <t>1日</t>
    <rPh sb="1" eb="2">
      <t>ニチ</t>
    </rPh>
    <phoneticPr fontId="6"/>
  </si>
  <si>
    <t>あり</t>
    <phoneticPr fontId="6"/>
  </si>
  <si>
    <r>
      <t>16</t>
    </r>
    <r>
      <rPr>
        <sz val="11"/>
        <color indexed="8"/>
        <rFont val="ＭＳ Ｐゴシック"/>
        <family val="3"/>
        <charset val="128"/>
      </rPr>
      <t>/100地域</t>
    </r>
    <rPh sb="6" eb="8">
      <t>チイキ</t>
    </rPh>
    <phoneticPr fontId="6"/>
  </si>
  <si>
    <t>11年以上</t>
    <rPh sb="2" eb="3">
      <t>ネン</t>
    </rPh>
    <rPh sb="3" eb="5">
      <t>イジョウ</t>
    </rPh>
    <phoneticPr fontId="6"/>
  </si>
  <si>
    <t>～　210人</t>
    <rPh sb="5" eb="6">
      <t>ニン</t>
    </rPh>
    <phoneticPr fontId="33"/>
  </si>
  <si>
    <t>a地域</t>
    <rPh sb="1" eb="3">
      <t>チイキ</t>
    </rPh>
    <phoneticPr fontId="6"/>
  </si>
  <si>
    <t>A地域</t>
    <rPh sb="1" eb="3">
      <t>チイキ</t>
    </rPh>
    <phoneticPr fontId="6"/>
  </si>
  <si>
    <t>１級地</t>
    <rPh sb="1" eb="3">
      <t>キュウチ</t>
    </rPh>
    <phoneticPr fontId="6"/>
  </si>
  <si>
    <t>なし</t>
    <phoneticPr fontId="6"/>
  </si>
  <si>
    <r>
      <t>20</t>
    </r>
    <r>
      <rPr>
        <sz val="11"/>
        <color indexed="8"/>
        <rFont val="ＭＳ Ｐゴシック"/>
        <family val="3"/>
        <charset val="128"/>
      </rPr>
      <t>/100地域</t>
    </r>
    <rPh sb="6" eb="8">
      <t>チイキ</t>
    </rPh>
    <phoneticPr fontId="6"/>
  </si>
  <si>
    <t>有無2</t>
    <rPh sb="0" eb="2">
      <t>ウム</t>
    </rPh>
    <phoneticPr fontId="6"/>
  </si>
  <si>
    <t>キャリアパス要件分</t>
    <rPh sb="6" eb="8">
      <t>ヨウケン</t>
    </rPh>
    <rPh sb="8" eb="9">
      <t>ブン</t>
    </rPh>
    <phoneticPr fontId="6"/>
  </si>
  <si>
    <t>処遇改善</t>
    <rPh sb="0" eb="2">
      <t>ショグウ</t>
    </rPh>
    <rPh sb="2" eb="4">
      <t>カイゼン</t>
    </rPh>
    <phoneticPr fontId="6"/>
  </si>
  <si>
    <t>高齢者者等の年間総雇用時間数</t>
    <phoneticPr fontId="6"/>
  </si>
  <si>
    <t>標準/都市部</t>
    <rPh sb="0" eb="2">
      <t>ヒョウジュン</t>
    </rPh>
    <rPh sb="3" eb="6">
      <t>トシブ</t>
    </rPh>
    <phoneticPr fontId="6"/>
  </si>
  <si>
    <t>地域区分</t>
    <rPh sb="0" eb="2">
      <t>チイキ</t>
    </rPh>
    <rPh sb="2" eb="4">
      <t>クブン</t>
    </rPh>
    <phoneticPr fontId="6"/>
  </si>
  <si>
    <t>認可施設/機能部分</t>
    <rPh sb="0" eb="2">
      <t>ニンカ</t>
    </rPh>
    <rPh sb="2" eb="4">
      <t>シセツ</t>
    </rPh>
    <rPh sb="5" eb="7">
      <t>キノウ</t>
    </rPh>
    <rPh sb="7" eb="9">
      <t>ブブン</t>
    </rPh>
    <phoneticPr fontId="6"/>
  </si>
  <si>
    <t>チーム保育上限番号</t>
    <rPh sb="3" eb="5">
      <t>ホイク</t>
    </rPh>
    <rPh sb="5" eb="7">
      <t>ジョウゲン</t>
    </rPh>
    <rPh sb="7" eb="9">
      <t>バンゴウ</t>
    </rPh>
    <phoneticPr fontId="33"/>
  </si>
  <si>
    <t>チーム保育教員数上限</t>
    <rPh sb="3" eb="5">
      <t>ホイク</t>
    </rPh>
    <rPh sb="5" eb="8">
      <t>キョウインスウ</t>
    </rPh>
    <rPh sb="8" eb="10">
      <t>ジョウゲン</t>
    </rPh>
    <phoneticPr fontId="6"/>
  </si>
  <si>
    <t>チーム保育教員数</t>
    <rPh sb="3" eb="5">
      <t>ホイク</t>
    </rPh>
    <rPh sb="5" eb="8">
      <t>キョウインスウ</t>
    </rPh>
    <phoneticPr fontId="6"/>
  </si>
  <si>
    <t>冷暖房費加算用地域区分</t>
    <rPh sb="0" eb="3">
      <t>レイダンボウ</t>
    </rPh>
    <rPh sb="3" eb="4">
      <t>ヒ</t>
    </rPh>
    <rPh sb="4" eb="6">
      <t>カサン</t>
    </rPh>
    <rPh sb="6" eb="7">
      <t>ヨウ</t>
    </rPh>
    <rPh sb="7" eb="9">
      <t>チイキ</t>
    </rPh>
    <rPh sb="9" eb="11">
      <t>クブン</t>
    </rPh>
    <phoneticPr fontId="6"/>
  </si>
  <si>
    <t>給食週当たり実施日数</t>
    <rPh sb="0" eb="2">
      <t>キュウショク</t>
    </rPh>
    <rPh sb="2" eb="3">
      <t>シュウ</t>
    </rPh>
    <rPh sb="3" eb="4">
      <t>ア</t>
    </rPh>
    <rPh sb="6" eb="8">
      <t>ジッシ</t>
    </rPh>
    <rPh sb="8" eb="10">
      <t>ニッスウ</t>
    </rPh>
    <phoneticPr fontId="6"/>
  </si>
  <si>
    <t>休日保育の年間延べ利用子ども数</t>
    <phoneticPr fontId="6"/>
  </si>
  <si>
    <t>質改善</t>
    <rPh sb="0" eb="1">
      <t>シツ</t>
    </rPh>
    <rPh sb="1" eb="3">
      <t>カイゼン</t>
    </rPh>
    <phoneticPr fontId="6"/>
  </si>
  <si>
    <t>有無</t>
    <rPh sb="0" eb="2">
      <t>ウム</t>
    </rPh>
    <phoneticPr fontId="6"/>
  </si>
  <si>
    <t>夜間（H26運営費）</t>
    <rPh sb="0" eb="2">
      <t>ヤカン</t>
    </rPh>
    <rPh sb="6" eb="9">
      <t>ウンエイヒ</t>
    </rPh>
    <phoneticPr fontId="6"/>
  </si>
  <si>
    <r>
      <t>保育所（H</t>
    </r>
    <r>
      <rPr>
        <sz val="11"/>
        <color indexed="8"/>
        <rFont val="ＭＳ Ｐゴシック"/>
        <family val="3"/>
        <charset val="128"/>
      </rPr>
      <t>26運営費</t>
    </r>
    <r>
      <rPr>
        <sz val="11"/>
        <color indexed="8"/>
        <rFont val="ＭＳ Ｐゴシック"/>
        <family val="3"/>
        <charset val="128"/>
      </rPr>
      <t>）</t>
    </r>
    <rPh sb="0" eb="3">
      <t>ホイクショ</t>
    </rPh>
    <rPh sb="7" eb="10">
      <t>ウンエイヒ</t>
    </rPh>
    <phoneticPr fontId="6"/>
  </si>
  <si>
    <t>保育所</t>
    <rPh sb="0" eb="3">
      <t>ホイクショ</t>
    </rPh>
    <phoneticPr fontId="6"/>
  </si>
  <si>
    <t>幼稚園</t>
    <rPh sb="0" eb="3">
      <t>ヨウチエン</t>
    </rPh>
    <phoneticPr fontId="6"/>
  </si>
  <si>
    <t>認定こども園（２・３号）</t>
    <rPh sb="0" eb="2">
      <t>ニンテイ</t>
    </rPh>
    <rPh sb="5" eb="6">
      <t>エン</t>
    </rPh>
    <rPh sb="10" eb="11">
      <t>ゴウ</t>
    </rPh>
    <phoneticPr fontId="6"/>
  </si>
  <si>
    <t>番号</t>
    <rPh sb="0" eb="2">
      <t>バンゴウ</t>
    </rPh>
    <phoneticPr fontId="6"/>
  </si>
  <si>
    <t>処遇改善等加算</t>
    <rPh sb="0" eb="2">
      <t>ショグウ</t>
    </rPh>
    <rPh sb="2" eb="4">
      <t>カイゼン</t>
    </rPh>
    <rPh sb="4" eb="5">
      <t>トウ</t>
    </rPh>
    <rPh sb="5" eb="7">
      <t>カサン</t>
    </rPh>
    <phoneticPr fontId="6"/>
  </si>
  <si>
    <t>休日保育範囲</t>
    <rPh sb="4" eb="6">
      <t>ハンイ</t>
    </rPh>
    <phoneticPr fontId="6"/>
  </si>
  <si>
    <t>入所児童処遇特別加算</t>
    <phoneticPr fontId="6"/>
  </si>
  <si>
    <t>定員区分</t>
    <rPh sb="0" eb="2">
      <t>テイイン</t>
    </rPh>
    <rPh sb="2" eb="4">
      <t>クブン</t>
    </rPh>
    <phoneticPr fontId="6"/>
  </si>
  <si>
    <t>Ver.3.1.4 処遇改善等加算Ⅱの人数A、人数Bの計算式を修正</t>
    <rPh sb="10" eb="12">
      <t>ショグウ</t>
    </rPh>
    <rPh sb="12" eb="14">
      <t>カイゼン</t>
    </rPh>
    <rPh sb="14" eb="15">
      <t>トウ</t>
    </rPh>
    <rPh sb="15" eb="17">
      <t>カサン</t>
    </rPh>
    <rPh sb="19" eb="21">
      <t>ニンズウ</t>
    </rPh>
    <rPh sb="23" eb="25">
      <t>ニンズウ</t>
    </rPh>
    <rPh sb="27" eb="30">
      <t>ケイサンシキ</t>
    </rPh>
    <rPh sb="31" eb="33">
      <t>シュウセイ</t>
    </rPh>
    <phoneticPr fontId="6"/>
  </si>
  <si>
    <t>2018.1.16</t>
    <phoneticPr fontId="6"/>
  </si>
  <si>
    <t>処遇改善等加算Ⅱの人数A、人数Bの計算式を修正</t>
    <phoneticPr fontId="6"/>
  </si>
  <si>
    <t>１号及び２・３号保育標準時間の３月分単価の計算式を修正</t>
    <rPh sb="1" eb="2">
      <t>ゴウ</t>
    </rPh>
    <rPh sb="2" eb="3">
      <t>オヨ</t>
    </rPh>
    <rPh sb="7" eb="8">
      <t>ゴウ</t>
    </rPh>
    <rPh sb="8" eb="10">
      <t>ホイク</t>
    </rPh>
    <rPh sb="10" eb="12">
      <t>ヒョウジュン</t>
    </rPh>
    <rPh sb="12" eb="14">
      <t>ジカン</t>
    </rPh>
    <rPh sb="16" eb="18">
      <t>ガツブン</t>
    </rPh>
    <rPh sb="18" eb="20">
      <t>タンカ</t>
    </rPh>
    <rPh sb="21" eb="24">
      <t>ケイサンシキ</t>
    </rPh>
    <rPh sb="25" eb="27">
      <t>シュウセイ</t>
    </rPh>
    <phoneticPr fontId="6"/>
  </si>
  <si>
    <t>一部の市町村で自動計算が正しく表示されない事象を修正</t>
    <phoneticPr fontId="6"/>
  </si>
  <si>
    <t>Ver.3.1.3 29年度版留意事項通知が発出されたことに伴う注書き修正</t>
    <rPh sb="12" eb="14">
      <t>ネンド</t>
    </rPh>
    <rPh sb="14" eb="15">
      <t>バン</t>
    </rPh>
    <rPh sb="15" eb="17">
      <t>リュウイ</t>
    </rPh>
    <rPh sb="17" eb="19">
      <t>ジコウ</t>
    </rPh>
    <rPh sb="19" eb="21">
      <t>ツウチ</t>
    </rPh>
    <rPh sb="22" eb="24">
      <t>ハッシュツ</t>
    </rPh>
    <rPh sb="30" eb="31">
      <t>トモナ</t>
    </rPh>
    <rPh sb="32" eb="33">
      <t>チュウ</t>
    </rPh>
    <rPh sb="33" eb="34">
      <t>ガ</t>
    </rPh>
    <rPh sb="35" eb="37">
      <t>シュウセイ</t>
    </rPh>
    <phoneticPr fontId="6"/>
  </si>
  <si>
    <t>2017.11.10</t>
    <phoneticPr fontId="6"/>
  </si>
  <si>
    <t>処遇改善等加算Ⅱの計算式を修正</t>
  </si>
  <si>
    <t>Ver.3.1.2 処遇改善等加算Ⅰのキャリアパス要件を修正</t>
    <rPh sb="10" eb="12">
      <t>ショグウ</t>
    </rPh>
    <rPh sb="12" eb="14">
      <t>カイゼン</t>
    </rPh>
    <rPh sb="14" eb="15">
      <t>トウ</t>
    </rPh>
    <rPh sb="15" eb="17">
      <t>カサン</t>
    </rPh>
    <rPh sb="25" eb="27">
      <t>ヨウケン</t>
    </rPh>
    <rPh sb="28" eb="30">
      <t>シュウセイ</t>
    </rPh>
    <phoneticPr fontId="6"/>
  </si>
  <si>
    <t>2017.8.3</t>
    <phoneticPr fontId="6"/>
  </si>
  <si>
    <t>Ver.3.1.1 処遇改善等加算Ⅱの計算式を修正</t>
    <rPh sb="10" eb="25">
      <t>ショグウカイゼントウカサン２ノケイサンシキヲシュウセイ</t>
    </rPh>
    <phoneticPr fontId="6"/>
  </si>
  <si>
    <t>2017.7.24</t>
    <phoneticPr fontId="6"/>
  </si>
  <si>
    <t>教育・保育従事者数（常勤換算）を入力欄を修正</t>
    <rPh sb="0" eb="2">
      <t>キョウイク</t>
    </rPh>
    <rPh sb="3" eb="5">
      <t>ホイク</t>
    </rPh>
    <rPh sb="5" eb="8">
      <t>ジュウジシャ</t>
    </rPh>
    <rPh sb="8" eb="9">
      <t>スウ</t>
    </rPh>
    <rPh sb="18" eb="19">
      <t>ラン</t>
    </rPh>
    <rPh sb="20" eb="22">
      <t>シュウセイ</t>
    </rPh>
    <phoneticPr fontId="6"/>
  </si>
  <si>
    <t>チーム保育加算の端数処理を修正</t>
    <phoneticPr fontId="6"/>
  </si>
  <si>
    <t>Ver.3.1.0 をリリース（平成２９年度用）</t>
    <rPh sb="16" eb="18">
      <t>ヘイセイ</t>
    </rPh>
    <rPh sb="20" eb="22">
      <t>ネンド</t>
    </rPh>
    <rPh sb="22" eb="23">
      <t>ヨウ</t>
    </rPh>
    <phoneticPr fontId="6"/>
  </si>
  <si>
    <t>2017.7.18</t>
    <phoneticPr fontId="6"/>
  </si>
  <si>
    <t>処遇改善等加算のキャリアパス要件を修正</t>
    <rPh sb="0" eb="2">
      <t>ショグウ</t>
    </rPh>
    <rPh sb="2" eb="4">
      <t>カイゼン</t>
    </rPh>
    <rPh sb="4" eb="5">
      <t>トウ</t>
    </rPh>
    <rPh sb="5" eb="7">
      <t>カサン</t>
    </rPh>
    <rPh sb="14" eb="16">
      <t>ヨウケン</t>
    </rPh>
    <rPh sb="17" eb="19">
      <t>シュウセイ</t>
    </rPh>
    <phoneticPr fontId="6"/>
  </si>
  <si>
    <t>Ver.3.0.7 チーム保育加算の加配可能人数を修正</t>
    <rPh sb="13" eb="15">
      <t>ホイク</t>
    </rPh>
    <rPh sb="15" eb="17">
      <t>カサン</t>
    </rPh>
    <rPh sb="18" eb="20">
      <t>カハイ</t>
    </rPh>
    <rPh sb="20" eb="22">
      <t>カノウ</t>
    </rPh>
    <rPh sb="22" eb="24">
      <t>ニンズウ</t>
    </rPh>
    <rPh sb="25" eb="27">
      <t>シュウセイ</t>
    </rPh>
    <phoneticPr fontId="6"/>
  </si>
  <si>
    <t>2016.10.13</t>
    <phoneticPr fontId="6"/>
  </si>
  <si>
    <t>Ver.3.0.6 各項目の処遇改善等加算に係る計算式を修正</t>
    <rPh sb="10" eb="13">
      <t>カクコウモク</t>
    </rPh>
    <rPh sb="14" eb="16">
      <t>ショグウ</t>
    </rPh>
    <rPh sb="16" eb="18">
      <t>カイゼン</t>
    </rPh>
    <rPh sb="18" eb="19">
      <t>トウ</t>
    </rPh>
    <rPh sb="19" eb="21">
      <t>カサン</t>
    </rPh>
    <rPh sb="22" eb="23">
      <t>カカ</t>
    </rPh>
    <rPh sb="24" eb="27">
      <t>ケイサンシキ</t>
    </rPh>
    <rPh sb="28" eb="30">
      <t>シュウセイ</t>
    </rPh>
    <phoneticPr fontId="6"/>
  </si>
  <si>
    <t>2016.9.15</t>
    <phoneticPr fontId="6"/>
  </si>
  <si>
    <t>28年度版留意事項通知が発出されたことに伴う注書き修正</t>
    <rPh sb="2" eb="4">
      <t>ネンド</t>
    </rPh>
    <rPh sb="4" eb="5">
      <t>バン</t>
    </rPh>
    <rPh sb="5" eb="7">
      <t>リュウイ</t>
    </rPh>
    <rPh sb="7" eb="9">
      <t>ジコウ</t>
    </rPh>
    <rPh sb="9" eb="11">
      <t>ツウチ</t>
    </rPh>
    <rPh sb="12" eb="14">
      <t>ハッシュツ</t>
    </rPh>
    <rPh sb="20" eb="21">
      <t>トモナ</t>
    </rPh>
    <rPh sb="22" eb="23">
      <t>チュウ</t>
    </rPh>
    <rPh sb="23" eb="24">
      <t>ガ</t>
    </rPh>
    <rPh sb="25" eb="27">
      <t>シュウセイ</t>
    </rPh>
    <phoneticPr fontId="6"/>
  </si>
  <si>
    <t>Ver.3.0.5 処遇改善等加算の入力欄を入力シートに移動</t>
    <rPh sb="10" eb="12">
      <t>ショグウ</t>
    </rPh>
    <rPh sb="12" eb="14">
      <t>カイゼン</t>
    </rPh>
    <rPh sb="14" eb="15">
      <t>トウ</t>
    </rPh>
    <rPh sb="15" eb="17">
      <t>カサン</t>
    </rPh>
    <rPh sb="18" eb="20">
      <t>ニュウリョク</t>
    </rPh>
    <rPh sb="20" eb="21">
      <t>ラン</t>
    </rPh>
    <rPh sb="22" eb="24">
      <t>ニュウリョク</t>
    </rPh>
    <rPh sb="28" eb="30">
      <t>イドウ</t>
    </rPh>
    <phoneticPr fontId="6"/>
  </si>
  <si>
    <t>2016.9.12</t>
    <phoneticPr fontId="6"/>
  </si>
  <si>
    <t>Ver.3.0.4 ３号認定の合計額に係る計算式を修正</t>
    <rPh sb="11" eb="12">
      <t>ゴウ</t>
    </rPh>
    <rPh sb="12" eb="14">
      <t>ニンテイ</t>
    </rPh>
    <rPh sb="15" eb="17">
      <t>ゴウケイ</t>
    </rPh>
    <rPh sb="17" eb="18">
      <t>ガク</t>
    </rPh>
    <rPh sb="19" eb="20">
      <t>カカ</t>
    </rPh>
    <rPh sb="21" eb="24">
      <t>ケイサンシキ</t>
    </rPh>
    <rPh sb="25" eb="27">
      <t>シュウセイ</t>
    </rPh>
    <phoneticPr fontId="6"/>
  </si>
  <si>
    <t>2016.8.1</t>
    <phoneticPr fontId="6"/>
  </si>
  <si>
    <r>
      <t xml:space="preserve">Ver.3.0.3  </t>
    </r>
    <r>
      <rPr>
        <sz val="9"/>
        <rFont val="HGｺﾞｼｯｸM"/>
        <family val="3"/>
        <charset val="128"/>
      </rPr>
      <t>一部加算の名称変更、指導充実加配加算と事務負担対応加算の説明を記入</t>
    </r>
    <rPh sb="11" eb="13">
      <t>イチブ</t>
    </rPh>
    <rPh sb="13" eb="15">
      <t>カサン</t>
    </rPh>
    <rPh sb="16" eb="18">
      <t>メイショウ</t>
    </rPh>
    <rPh sb="18" eb="20">
      <t>ヘンコウ</t>
    </rPh>
    <rPh sb="21" eb="23">
      <t>シドウ</t>
    </rPh>
    <rPh sb="23" eb="25">
      <t>ジュウジツ</t>
    </rPh>
    <rPh sb="25" eb="27">
      <t>カハイ</t>
    </rPh>
    <rPh sb="27" eb="29">
      <t>カサン</t>
    </rPh>
    <rPh sb="30" eb="32">
      <t>ジム</t>
    </rPh>
    <rPh sb="32" eb="34">
      <t>フタン</t>
    </rPh>
    <rPh sb="34" eb="36">
      <t>タイオウ</t>
    </rPh>
    <rPh sb="36" eb="38">
      <t>カサン</t>
    </rPh>
    <rPh sb="39" eb="41">
      <t>セツメイ</t>
    </rPh>
    <rPh sb="42" eb="44">
      <t>キニュウ</t>
    </rPh>
    <phoneticPr fontId="6"/>
  </si>
  <si>
    <t>2016.3.30</t>
    <phoneticPr fontId="6"/>
  </si>
  <si>
    <t>Ver.3.0.2 １号認定の合計額に係る計算式を修正</t>
    <rPh sb="11" eb="12">
      <t>ゴウ</t>
    </rPh>
    <rPh sb="12" eb="14">
      <t>ニンテイ</t>
    </rPh>
    <rPh sb="15" eb="18">
      <t>ゴウケイガク</t>
    </rPh>
    <rPh sb="19" eb="20">
      <t>カカ</t>
    </rPh>
    <rPh sb="21" eb="24">
      <t>ケイサンシキ</t>
    </rPh>
    <rPh sb="25" eb="27">
      <t>シュウセイ</t>
    </rPh>
    <phoneticPr fontId="6"/>
  </si>
  <si>
    <t>2016.3.7</t>
    <phoneticPr fontId="6"/>
  </si>
  <si>
    <t>Ver.3.0.1 １号認定の合計額に係る計算式を修正</t>
    <rPh sb="11" eb="12">
      <t>ゴウ</t>
    </rPh>
    <rPh sb="12" eb="14">
      <t>ニンテイ</t>
    </rPh>
    <rPh sb="15" eb="18">
      <t>ゴウケイガク</t>
    </rPh>
    <rPh sb="19" eb="20">
      <t>カカ</t>
    </rPh>
    <rPh sb="21" eb="24">
      <t>ケイサンシキ</t>
    </rPh>
    <rPh sb="25" eb="27">
      <t>シュウセイ</t>
    </rPh>
    <phoneticPr fontId="6"/>
  </si>
  <si>
    <t>2016.3.4</t>
    <phoneticPr fontId="6"/>
  </si>
  <si>
    <t>Ver.3.0.0 をリリース（平成２８年度用）</t>
    <rPh sb="16" eb="18">
      <t>ヘイセイ</t>
    </rPh>
    <rPh sb="20" eb="23">
      <t>ネンドヨウ</t>
    </rPh>
    <phoneticPr fontId="6"/>
  </si>
  <si>
    <t>2016.2.22</t>
    <phoneticPr fontId="6"/>
  </si>
  <si>
    <t>Ver.1.1.0　職員配置に係る自動計算機能を追加ほか</t>
    <rPh sb="10" eb="12">
      <t>ショクイン</t>
    </rPh>
    <rPh sb="12" eb="14">
      <t>ハイチ</t>
    </rPh>
    <rPh sb="15" eb="16">
      <t>カカ</t>
    </rPh>
    <rPh sb="17" eb="19">
      <t>ジドウ</t>
    </rPh>
    <rPh sb="19" eb="21">
      <t>ケイサン</t>
    </rPh>
    <rPh sb="21" eb="23">
      <t>キノウ</t>
    </rPh>
    <rPh sb="24" eb="26">
      <t>ツイカ</t>
    </rPh>
    <phoneticPr fontId="6"/>
  </si>
  <si>
    <t>2014.8.5</t>
    <phoneticPr fontId="6"/>
  </si>
  <si>
    <t>Ver.1.0.1　計算シートの一部計算式を修正ほか</t>
    <rPh sb="18" eb="21">
      <t>ケイサンシキ</t>
    </rPh>
    <phoneticPr fontId="6"/>
  </si>
  <si>
    <t>2014.6.18</t>
    <phoneticPr fontId="6"/>
  </si>
  <si>
    <t>Ver.1.0.0 をリリース</t>
    <phoneticPr fontId="6"/>
  </si>
  <si>
    <t>2014.6.6</t>
    <phoneticPr fontId="6"/>
  </si>
  <si>
    <t>○バージョン情報</t>
    <rPh sb="6" eb="8">
      <t>ジョウホウ</t>
    </rPh>
    <phoneticPr fontId="6"/>
  </si>
  <si>
    <t>羅臼町</t>
  </si>
  <si>
    <t>標津町</t>
  </si>
  <si>
    <t>中標津町</t>
  </si>
  <si>
    <t>別海町</t>
  </si>
  <si>
    <t>白糠町</t>
  </si>
  <si>
    <t>鶴居村</t>
  </si>
  <si>
    <t>弟子屈町</t>
  </si>
  <si>
    <t>標茶町</t>
  </si>
  <si>
    <t>浜中町</t>
  </si>
  <si>
    <t>厚岸町</t>
  </si>
  <si>
    <t>釧路町</t>
  </si>
  <si>
    <t>浦幌町</t>
  </si>
  <si>
    <t>陸別町</t>
  </si>
  <si>
    <t>足寄町</t>
  </si>
  <si>
    <t>本別町</t>
  </si>
  <si>
    <t>豊頃町</t>
  </si>
  <si>
    <t>池田町</t>
  </si>
  <si>
    <t>幕別町</t>
  </si>
  <si>
    <t>広尾町</t>
  </si>
  <si>
    <t>大樹町</t>
  </si>
  <si>
    <t>更別村</t>
  </si>
  <si>
    <t>中札内村</t>
  </si>
  <si>
    <t>芽室町</t>
  </si>
  <si>
    <t>清水町</t>
  </si>
  <si>
    <t>新得町</t>
  </si>
  <si>
    <t>鹿追町</t>
  </si>
  <si>
    <t>上士幌町</t>
  </si>
  <si>
    <t>士幌町</t>
  </si>
  <si>
    <t>音更町</t>
  </si>
  <si>
    <t>新ひだか町</t>
  </si>
  <si>
    <t>えりも町</t>
  </si>
  <si>
    <t>様似町</t>
  </si>
  <si>
    <t>浦河町</t>
  </si>
  <si>
    <t>新冠町</t>
  </si>
  <si>
    <t>平取町</t>
  </si>
  <si>
    <t>日高町</t>
  </si>
  <si>
    <t>むかわ町</t>
  </si>
  <si>
    <t>安平町</t>
  </si>
  <si>
    <t>洞爺湖町</t>
  </si>
  <si>
    <t>厚真町</t>
  </si>
  <si>
    <t>白老町</t>
  </si>
  <si>
    <t>壮瞥町</t>
  </si>
  <si>
    <t>豊浦町</t>
  </si>
  <si>
    <t>大空町</t>
  </si>
  <si>
    <t>雄武町</t>
  </si>
  <si>
    <t>西興部村</t>
  </si>
  <si>
    <t>興部町</t>
  </si>
  <si>
    <t>滝上町</t>
  </si>
  <si>
    <t>湧別町</t>
  </si>
  <si>
    <t>遠軽町</t>
  </si>
  <si>
    <t>佐呂間町</t>
  </si>
  <si>
    <t>置戸町</t>
  </si>
  <si>
    <t>訓子府町</t>
  </si>
  <si>
    <t>小清水町</t>
  </si>
  <si>
    <t>清里町</t>
  </si>
  <si>
    <t>斜里町</t>
  </si>
  <si>
    <t>津別町</t>
  </si>
  <si>
    <t>美幌町</t>
  </si>
  <si>
    <t>幌延町</t>
  </si>
  <si>
    <t>利尻富士町</t>
  </si>
  <si>
    <t>利尻町</t>
  </si>
  <si>
    <t>礼文町</t>
  </si>
  <si>
    <t>豊富町</t>
  </si>
  <si>
    <t>枝幸町</t>
  </si>
  <si>
    <t>中頓別町</t>
  </si>
  <si>
    <t>浜頓別町</t>
  </si>
  <si>
    <t>猿払村</t>
  </si>
  <si>
    <t>天塩町</t>
  </si>
  <si>
    <t>遠別町</t>
  </si>
  <si>
    <t>初山別村</t>
  </si>
  <si>
    <t>羽幌町</t>
  </si>
  <si>
    <t>苫前町</t>
  </si>
  <si>
    <t>小平町</t>
  </si>
  <si>
    <t>増毛町</t>
  </si>
  <si>
    <t>幌加内町</t>
  </si>
  <si>
    <t>中川町</t>
  </si>
  <si>
    <t>音威子府村</t>
  </si>
  <si>
    <t>美深町</t>
  </si>
  <si>
    <t>下川町</t>
  </si>
  <si>
    <t>剣淵町</t>
  </si>
  <si>
    <t>和寒町</t>
  </si>
  <si>
    <t>占冠村</t>
  </si>
  <si>
    <t>南富良野町</t>
  </si>
  <si>
    <t>中富良野町</t>
  </si>
  <si>
    <t>上富良野町</t>
  </si>
  <si>
    <t>美瑛町</t>
  </si>
  <si>
    <t>東川町</t>
  </si>
  <si>
    <t>上川町</t>
  </si>
  <si>
    <t>愛別町</t>
  </si>
  <si>
    <t>比布町</t>
  </si>
  <si>
    <t>当麻町</t>
  </si>
  <si>
    <t>東神楽町</t>
  </si>
  <si>
    <t>鷹栖町</t>
  </si>
  <si>
    <t>沼田町</t>
  </si>
  <si>
    <t>北竜町</t>
  </si>
  <si>
    <t>雨竜町</t>
  </si>
  <si>
    <t>秩父別町</t>
  </si>
  <si>
    <t>妹背牛町</t>
  </si>
  <si>
    <t>新十津川町</t>
  </si>
  <si>
    <t>浦臼町</t>
  </si>
  <si>
    <t>月形町</t>
  </si>
  <si>
    <t>栗山町</t>
  </si>
  <si>
    <t>栄村</t>
  </si>
  <si>
    <t>長沼町</t>
  </si>
  <si>
    <t>飯綱町</t>
  </si>
  <si>
    <t>由仁町</t>
  </si>
  <si>
    <t>小川村</t>
  </si>
  <si>
    <t>上砂川町</t>
  </si>
  <si>
    <t>信濃町</t>
  </si>
  <si>
    <t>奈井江町</t>
  </si>
  <si>
    <t>野沢温泉村</t>
  </si>
  <si>
    <t>南幌町</t>
  </si>
  <si>
    <t>木島平村</t>
  </si>
  <si>
    <t>赤井川村</t>
  </si>
  <si>
    <t>山ノ内町</t>
  </si>
  <si>
    <t>余市町</t>
  </si>
  <si>
    <t>高山村</t>
  </si>
  <si>
    <t>仁木町</t>
  </si>
  <si>
    <t>小布施町</t>
  </si>
  <si>
    <t>古平町</t>
  </si>
  <si>
    <t>坂城町</t>
  </si>
  <si>
    <t>積丹町</t>
  </si>
  <si>
    <t>小谷村</t>
  </si>
  <si>
    <t>神恵内村</t>
  </si>
  <si>
    <t>白馬村</t>
  </si>
  <si>
    <t>泊村</t>
  </si>
  <si>
    <t>松川村</t>
  </si>
  <si>
    <t>岩内町</t>
  </si>
  <si>
    <t>共和町</t>
  </si>
  <si>
    <t>筑北村</t>
  </si>
  <si>
    <t>松伏町</t>
  </si>
  <si>
    <t>倶知安町</t>
  </si>
  <si>
    <t>朝日村</t>
  </si>
  <si>
    <t>小笠原村</t>
  </si>
  <si>
    <t>杉戸町</t>
  </si>
  <si>
    <t>京極町</t>
  </si>
  <si>
    <t>山形村</t>
  </si>
  <si>
    <t>青ヶ島村</t>
  </si>
  <si>
    <t>宮代町</t>
  </si>
  <si>
    <t>喜茂別町</t>
  </si>
  <si>
    <t>築上町</t>
  </si>
  <si>
    <t>生坂村</t>
  </si>
  <si>
    <t>八丈町</t>
  </si>
  <si>
    <t>寄居町</t>
  </si>
  <si>
    <t>留寿都村</t>
  </si>
  <si>
    <t>上毛町</t>
  </si>
  <si>
    <t>麻績村</t>
  </si>
  <si>
    <t>御蔵島村</t>
  </si>
  <si>
    <t>上里町</t>
  </si>
  <si>
    <t>飯舘村</t>
  </si>
  <si>
    <t>真狩村</t>
  </si>
  <si>
    <t>吉富町</t>
  </si>
  <si>
    <t>木曽町</t>
  </si>
  <si>
    <t>三宅村</t>
  </si>
  <si>
    <t>神川町</t>
  </si>
  <si>
    <t>新地町</t>
  </si>
  <si>
    <t>ニセコ町</t>
  </si>
  <si>
    <t>みやこ町</t>
  </si>
  <si>
    <t>大桑村</t>
  </si>
  <si>
    <t>神津島村</t>
  </si>
  <si>
    <t>美里町</t>
  </si>
  <si>
    <t>葛尾村</t>
  </si>
  <si>
    <t>蘭越町</t>
  </si>
  <si>
    <t>苅田町</t>
  </si>
  <si>
    <t>王滝村</t>
  </si>
  <si>
    <t>新島村</t>
  </si>
  <si>
    <t>東秩父村</t>
  </si>
  <si>
    <t>浪江町</t>
  </si>
  <si>
    <t>黒松内町</t>
  </si>
  <si>
    <t>福智町</t>
  </si>
  <si>
    <t>木祖村</t>
  </si>
  <si>
    <t>利島村</t>
  </si>
  <si>
    <t>小鹿野町</t>
  </si>
  <si>
    <t>双葉町</t>
  </si>
  <si>
    <t>寿都町</t>
  </si>
  <si>
    <t>赤村</t>
  </si>
  <si>
    <t>豊根村</t>
  </si>
  <si>
    <t>南木曽町</t>
  </si>
  <si>
    <t>大島町</t>
  </si>
  <si>
    <t>鋸南町</t>
  </si>
  <si>
    <t>長瀞町</t>
  </si>
  <si>
    <t>大熊町</t>
  </si>
  <si>
    <t>島牧村</t>
  </si>
  <si>
    <t>大任町</t>
  </si>
  <si>
    <t>東栄町</t>
  </si>
  <si>
    <t>上松町</t>
  </si>
  <si>
    <t>奥多摩町</t>
  </si>
  <si>
    <t>御宿町</t>
  </si>
  <si>
    <t>皆野町</t>
  </si>
  <si>
    <t>川内村</t>
  </si>
  <si>
    <t>せたな町</t>
  </si>
  <si>
    <t>川崎町</t>
  </si>
  <si>
    <t>設楽町</t>
  </si>
  <si>
    <t>大鹿村</t>
  </si>
  <si>
    <t>檜原村</t>
  </si>
  <si>
    <t>大多喜町</t>
    <phoneticPr fontId="6"/>
  </si>
  <si>
    <t>横瀬町</t>
  </si>
  <si>
    <t>富岡町</t>
  </si>
  <si>
    <t>今金町</t>
  </si>
  <si>
    <t>糸田町</t>
  </si>
  <si>
    <t>幸田町</t>
  </si>
  <si>
    <t>豊丘村</t>
  </si>
  <si>
    <t>日の出町</t>
  </si>
  <si>
    <t>長南町</t>
  </si>
  <si>
    <t>ときがわ町</t>
  </si>
  <si>
    <t>楢葉町</t>
  </si>
  <si>
    <t>奥尻町</t>
  </si>
  <si>
    <t>添田町</t>
  </si>
  <si>
    <t>武豊町</t>
  </si>
  <si>
    <t>喬木村</t>
  </si>
  <si>
    <t>瑞穂町</t>
  </si>
  <si>
    <t>長柄町</t>
  </si>
  <si>
    <t>鳩山町</t>
  </si>
  <si>
    <t>広野町</t>
  </si>
  <si>
    <t>乙部町</t>
  </si>
  <si>
    <t>香春町</t>
  </si>
  <si>
    <t>美浜町</t>
  </si>
  <si>
    <t>泰阜村</t>
  </si>
  <si>
    <t>西東京市</t>
  </si>
  <si>
    <t>白子町</t>
  </si>
  <si>
    <t>吉見町</t>
  </si>
  <si>
    <t>小野町</t>
  </si>
  <si>
    <t>厚沢部町</t>
  </si>
  <si>
    <t>広川町</t>
  </si>
  <si>
    <t>南知多町</t>
  </si>
  <si>
    <t>天龍村</t>
  </si>
  <si>
    <t>あきる野市</t>
  </si>
  <si>
    <t>長生村</t>
  </si>
  <si>
    <t>川島町</t>
  </si>
  <si>
    <t>三春町</t>
  </si>
  <si>
    <t>上ノ国町</t>
  </si>
  <si>
    <t>大木町</t>
  </si>
  <si>
    <t>東浦町</t>
  </si>
  <si>
    <t>売木村</t>
  </si>
  <si>
    <t>羽村市</t>
  </si>
  <si>
    <t>睦沢町</t>
  </si>
  <si>
    <t>小川町</t>
  </si>
  <si>
    <t>古殿町</t>
  </si>
  <si>
    <t>江差町</t>
  </si>
  <si>
    <t>大刀洗町</t>
  </si>
  <si>
    <t>阿久比町</t>
  </si>
  <si>
    <t>下條村</t>
  </si>
  <si>
    <t>稲城市</t>
  </si>
  <si>
    <t>一宮町</t>
  </si>
  <si>
    <t>嵐山町</t>
  </si>
  <si>
    <t>浅川町</t>
  </si>
  <si>
    <t>長万部町</t>
  </si>
  <si>
    <t>苓北町</t>
  </si>
  <si>
    <t>東峰村</t>
  </si>
  <si>
    <t>飛島村</t>
  </si>
  <si>
    <t>根羽村</t>
  </si>
  <si>
    <t>多摩市</t>
  </si>
  <si>
    <t>横芝光町</t>
  </si>
  <si>
    <t>滑川町</t>
  </si>
  <si>
    <t>平田村</t>
  </si>
  <si>
    <t>八雲町</t>
  </si>
  <si>
    <t>あさぎり町</t>
  </si>
  <si>
    <t>筑前町</t>
  </si>
  <si>
    <t>蟹江町</t>
  </si>
  <si>
    <t>平谷村</t>
  </si>
  <si>
    <t>武蔵村山市</t>
  </si>
  <si>
    <t>芝山町</t>
  </si>
  <si>
    <t>越生町</t>
  </si>
  <si>
    <t>利根町</t>
  </si>
  <si>
    <t>玉川村</t>
  </si>
  <si>
    <t>森町</t>
  </si>
  <si>
    <t>与論町</t>
  </si>
  <si>
    <t>球磨村</t>
  </si>
  <si>
    <t>桂川町</t>
  </si>
  <si>
    <t>千早赤阪村</t>
  </si>
  <si>
    <t>大治町</t>
  </si>
  <si>
    <t>阿智村</t>
  </si>
  <si>
    <t>東久留米市</t>
  </si>
  <si>
    <t>九十九里町</t>
  </si>
  <si>
    <t>毛呂山町</t>
  </si>
  <si>
    <t>境町</t>
  </si>
  <si>
    <t>石川町</t>
  </si>
  <si>
    <t>鹿部町</t>
  </si>
  <si>
    <t>知名町</t>
  </si>
  <si>
    <t>山江村</t>
  </si>
  <si>
    <t>鞍手町</t>
  </si>
  <si>
    <t>河南町</t>
  </si>
  <si>
    <t>扶桑町</t>
  </si>
  <si>
    <t>白川村</t>
  </si>
  <si>
    <t>阿南町</t>
  </si>
  <si>
    <t>清瀬市</t>
  </si>
  <si>
    <t>東庄町</t>
  </si>
  <si>
    <t>三芳町</t>
  </si>
  <si>
    <t>五霞町</t>
  </si>
  <si>
    <t>鮫川村</t>
  </si>
  <si>
    <t>七飯町</t>
  </si>
  <si>
    <t>与那国町</t>
  </si>
  <si>
    <t>和泊町</t>
  </si>
  <si>
    <t>五木村</t>
  </si>
  <si>
    <t>小竹町</t>
  </si>
  <si>
    <t>新温泉町</t>
  </si>
  <si>
    <t>太子町</t>
  </si>
  <si>
    <t>大口町</t>
  </si>
  <si>
    <t>御嵩町</t>
  </si>
  <si>
    <t>高森町</t>
  </si>
  <si>
    <t>東大和市</t>
  </si>
  <si>
    <t>多古町</t>
  </si>
  <si>
    <t>伊奈町</t>
  </si>
  <si>
    <t>八千代町</t>
  </si>
  <si>
    <t>塙町</t>
  </si>
  <si>
    <t>木古内町</t>
  </si>
  <si>
    <t>竹富町</t>
  </si>
  <si>
    <t>伊仙町</t>
  </si>
  <si>
    <t>相良村</t>
  </si>
  <si>
    <t>遠賀町</t>
  </si>
  <si>
    <t>香美町</t>
  </si>
  <si>
    <t>岬町</t>
  </si>
  <si>
    <t>豊山町</t>
  </si>
  <si>
    <t>東白川村</t>
  </si>
  <si>
    <t>松川町</t>
  </si>
  <si>
    <t>狛江市</t>
  </si>
  <si>
    <t>神崎町</t>
  </si>
  <si>
    <t>白岡市</t>
    <rPh sb="0" eb="2">
      <t>シラオカ</t>
    </rPh>
    <rPh sb="2" eb="3">
      <t>シ</t>
    </rPh>
    <phoneticPr fontId="5"/>
  </si>
  <si>
    <t>河内町</t>
  </si>
  <si>
    <t>矢祭町</t>
  </si>
  <si>
    <t>新郷村</t>
  </si>
  <si>
    <t>知内町</t>
  </si>
  <si>
    <t>多良間村</t>
  </si>
  <si>
    <t>天城町</t>
  </si>
  <si>
    <t>水上村</t>
  </si>
  <si>
    <t>岡垣町</t>
  </si>
  <si>
    <t>東吉野村</t>
  </si>
  <si>
    <t>佐用町</t>
  </si>
  <si>
    <t>田尻町</t>
  </si>
  <si>
    <t>東郷町</t>
  </si>
  <si>
    <t>白川町</t>
  </si>
  <si>
    <t>宮田村</t>
  </si>
  <si>
    <t>福生市</t>
  </si>
  <si>
    <t>栄町</t>
  </si>
  <si>
    <t>ふじみ野市</t>
  </si>
  <si>
    <t>阿見町</t>
  </si>
  <si>
    <t>棚倉町</t>
  </si>
  <si>
    <t>階上町</t>
  </si>
  <si>
    <t>福島町</t>
  </si>
  <si>
    <t>八重瀬町</t>
  </si>
  <si>
    <t>徳之島町</t>
  </si>
  <si>
    <t>湯前町</t>
  </si>
  <si>
    <t>水巻町</t>
  </si>
  <si>
    <t>川上村</t>
  </si>
  <si>
    <t>上郡町</t>
  </si>
  <si>
    <t>熊取町</t>
  </si>
  <si>
    <t>長久手市</t>
  </si>
  <si>
    <t>八百津町</t>
  </si>
  <si>
    <t>中川村</t>
  </si>
  <si>
    <t>国立市</t>
  </si>
  <si>
    <t>酒々井町</t>
  </si>
  <si>
    <t>吉川市</t>
  </si>
  <si>
    <t>美浦村</t>
  </si>
  <si>
    <t>矢吹町</t>
  </si>
  <si>
    <t>南部町</t>
  </si>
  <si>
    <t>松前町</t>
  </si>
  <si>
    <t>久米島町</t>
  </si>
  <si>
    <t>喜界町</t>
  </si>
  <si>
    <t>多良木町</t>
  </si>
  <si>
    <t>芦屋町</t>
  </si>
  <si>
    <t>上北山村</t>
  </si>
  <si>
    <t>忠岡町</t>
  </si>
  <si>
    <t>あま市</t>
  </si>
  <si>
    <t>七宗町</t>
  </si>
  <si>
    <t>南箕輪村</t>
  </si>
  <si>
    <t>国分寺市</t>
  </si>
  <si>
    <t>大網白里市</t>
    <rPh sb="4" eb="5">
      <t>シ</t>
    </rPh>
    <phoneticPr fontId="5"/>
  </si>
  <si>
    <t>日高市</t>
  </si>
  <si>
    <t>大子町</t>
  </si>
  <si>
    <t>中島村</t>
  </si>
  <si>
    <t>田子町</t>
  </si>
  <si>
    <t>新篠津村</t>
  </si>
  <si>
    <t>伊是名村</t>
  </si>
  <si>
    <t>龍郷町</t>
  </si>
  <si>
    <t>錦町</t>
  </si>
  <si>
    <t>粕屋町</t>
  </si>
  <si>
    <t>下北山村</t>
  </si>
  <si>
    <t>神河町</t>
  </si>
  <si>
    <t>能勢町</t>
  </si>
  <si>
    <t>みよし市</t>
  </si>
  <si>
    <t>川辺町</t>
  </si>
  <si>
    <t>飯島町</t>
  </si>
  <si>
    <t>東村山市</t>
  </si>
  <si>
    <t>いすみ市</t>
  </si>
  <si>
    <t>鶴ヶ島市</t>
  </si>
  <si>
    <t>東海村</t>
  </si>
  <si>
    <t>泉崎村</t>
  </si>
  <si>
    <t>五戸町</t>
  </si>
  <si>
    <t>当別町</t>
  </si>
  <si>
    <t>伊平屋村</t>
  </si>
  <si>
    <t>瀬戸内町</t>
  </si>
  <si>
    <t>津奈木町</t>
  </si>
  <si>
    <t>久山町</t>
  </si>
  <si>
    <t>十津川村</t>
  </si>
  <si>
    <t>福崎町</t>
  </si>
  <si>
    <t>豊能町</t>
  </si>
  <si>
    <t>弥富市</t>
  </si>
  <si>
    <t>富加町</t>
  </si>
  <si>
    <t>箕輪町</t>
  </si>
  <si>
    <t>日野市</t>
  </si>
  <si>
    <t>山武市</t>
  </si>
  <si>
    <t>幸手市</t>
  </si>
  <si>
    <t>邑楽町</t>
  </si>
  <si>
    <t>城里町</t>
  </si>
  <si>
    <t>西郷村</t>
  </si>
  <si>
    <t>遊佐町</t>
  </si>
  <si>
    <t>南三陸町</t>
  </si>
  <si>
    <t>三戸町</t>
  </si>
  <si>
    <t>北斗市</t>
  </si>
  <si>
    <t>北大東村</t>
  </si>
  <si>
    <t>宇検村</t>
  </si>
  <si>
    <t>芦北町</t>
  </si>
  <si>
    <t>新宮町</t>
  </si>
  <si>
    <t>黒潮町</t>
  </si>
  <si>
    <t>野迫川村</t>
  </si>
  <si>
    <t>市川町</t>
  </si>
  <si>
    <t>島本町</t>
  </si>
  <si>
    <t>北名古屋市</t>
  </si>
  <si>
    <t>川根本町</t>
  </si>
  <si>
    <t>坂祝町</t>
  </si>
  <si>
    <t>辰野町</t>
  </si>
  <si>
    <t>小平市</t>
  </si>
  <si>
    <t>香取市</t>
  </si>
  <si>
    <t>坂戸市</t>
  </si>
  <si>
    <t>大泉町</t>
  </si>
  <si>
    <t>大洗町</t>
  </si>
  <si>
    <t>会津美里町</t>
  </si>
  <si>
    <t>庄内町</t>
  </si>
  <si>
    <t>女川町</t>
  </si>
  <si>
    <t>佐井村</t>
  </si>
  <si>
    <t>石狩市</t>
  </si>
  <si>
    <t>南大東村</t>
  </si>
  <si>
    <t>大和村</t>
  </si>
  <si>
    <t>氷川町</t>
  </si>
  <si>
    <t>須恵町</t>
    <rPh sb="0" eb="2">
      <t>スエ</t>
    </rPh>
    <rPh sb="2" eb="3">
      <t>マチ</t>
    </rPh>
    <phoneticPr fontId="6"/>
  </si>
  <si>
    <t>三原村</t>
  </si>
  <si>
    <t>天川村</t>
  </si>
  <si>
    <t>播磨町</t>
  </si>
  <si>
    <t>阪南市</t>
  </si>
  <si>
    <t>清須市</t>
  </si>
  <si>
    <t>吉田町</t>
  </si>
  <si>
    <t>北方町</t>
  </si>
  <si>
    <t>原村</t>
  </si>
  <si>
    <t>清川村</t>
  </si>
  <si>
    <t>小金井市</t>
  </si>
  <si>
    <t>匝瑳市</t>
  </si>
  <si>
    <t>蓮田市</t>
  </si>
  <si>
    <t>千代田町</t>
  </si>
  <si>
    <t>茨城町</t>
  </si>
  <si>
    <t>昭和村</t>
  </si>
  <si>
    <t>三川町</t>
  </si>
  <si>
    <t>一戸町</t>
  </si>
  <si>
    <t>風間浦村</t>
  </si>
  <si>
    <t>北広島市</t>
  </si>
  <si>
    <t>渡名喜村</t>
  </si>
  <si>
    <t>屋久島町</t>
  </si>
  <si>
    <t>山都町</t>
  </si>
  <si>
    <t>志免町</t>
  </si>
  <si>
    <t>大月町</t>
  </si>
  <si>
    <t>黒滝村</t>
  </si>
  <si>
    <t>稲美町</t>
  </si>
  <si>
    <t>大阪狭山市</t>
  </si>
  <si>
    <t>愛西市</t>
  </si>
  <si>
    <t>小山町</t>
  </si>
  <si>
    <t>富士見町</t>
  </si>
  <si>
    <t>愛川町</t>
  </si>
  <si>
    <t>町田市</t>
  </si>
  <si>
    <t>南房総市</t>
  </si>
  <si>
    <t>三郷市</t>
  </si>
  <si>
    <t>明和町</t>
  </si>
  <si>
    <t>小美玉市</t>
  </si>
  <si>
    <t>金山町</t>
  </si>
  <si>
    <t>飯豊町</t>
  </si>
  <si>
    <t>涌谷町</t>
  </si>
  <si>
    <t>洋野町</t>
  </si>
  <si>
    <t>東通村</t>
  </si>
  <si>
    <t>伊達市</t>
  </si>
  <si>
    <t>粟国村</t>
  </si>
  <si>
    <t>南種子町</t>
  </si>
  <si>
    <t>甲佐町</t>
  </si>
  <si>
    <t>篠栗町</t>
  </si>
  <si>
    <t>四万十町</t>
  </si>
  <si>
    <t>下市町</t>
  </si>
  <si>
    <t>多可町</t>
  </si>
  <si>
    <t>交野市</t>
  </si>
  <si>
    <t>田原市</t>
  </si>
  <si>
    <t>長泉町</t>
  </si>
  <si>
    <t>大野町</t>
  </si>
  <si>
    <t>下諏訪町</t>
  </si>
  <si>
    <t>湯河原町</t>
  </si>
  <si>
    <t>調布市</t>
  </si>
  <si>
    <t>富里市</t>
  </si>
  <si>
    <t>富士見市</t>
  </si>
  <si>
    <t>板倉町</t>
  </si>
  <si>
    <t>つくばみらい市</t>
  </si>
  <si>
    <t>三島町</t>
  </si>
  <si>
    <t>白鷹町</t>
  </si>
  <si>
    <t>加美町</t>
  </si>
  <si>
    <t>九戸村</t>
  </si>
  <si>
    <t>大間町</t>
  </si>
  <si>
    <t>恵庭市</t>
  </si>
  <si>
    <t>座間味村</t>
  </si>
  <si>
    <t>中種子町</t>
  </si>
  <si>
    <t>益城町</t>
  </si>
  <si>
    <t>宇美町</t>
  </si>
  <si>
    <t>津野町</t>
  </si>
  <si>
    <t>串本町</t>
  </si>
  <si>
    <t>大淀町</t>
  </si>
  <si>
    <t>猪名川町</t>
  </si>
  <si>
    <t>四條畷市</t>
    <phoneticPr fontId="6"/>
  </si>
  <si>
    <t>日進市</t>
  </si>
  <si>
    <t>揖斐川町</t>
  </si>
  <si>
    <t>長和町</t>
  </si>
  <si>
    <t>粟島浦村</t>
  </si>
  <si>
    <t>真鶴町</t>
  </si>
  <si>
    <t>昭島市</t>
  </si>
  <si>
    <t>白井市</t>
  </si>
  <si>
    <t>八潮市</t>
  </si>
  <si>
    <t>玉村町</t>
  </si>
  <si>
    <t>鉾田市</t>
  </si>
  <si>
    <t>柳津町</t>
  </si>
  <si>
    <t>小国町</t>
  </si>
  <si>
    <t>色麻町</t>
  </si>
  <si>
    <t>野田村</t>
  </si>
  <si>
    <t>おいらせ町</t>
  </si>
  <si>
    <t>登別市</t>
  </si>
  <si>
    <t>渡嘉敷村</t>
  </si>
  <si>
    <t>肝付町</t>
  </si>
  <si>
    <t>嘉島町</t>
  </si>
  <si>
    <t>那珂川町</t>
  </si>
  <si>
    <t>日高村</t>
  </si>
  <si>
    <t>北山村</t>
  </si>
  <si>
    <t>吉野町</t>
  </si>
  <si>
    <t>たつの市</t>
  </si>
  <si>
    <t>泉南市</t>
  </si>
  <si>
    <t>紀宝町</t>
  </si>
  <si>
    <t>豊明市</t>
  </si>
  <si>
    <t>函南町</t>
  </si>
  <si>
    <t>安八町</t>
  </si>
  <si>
    <t>青木村</t>
  </si>
  <si>
    <t>関川村</t>
  </si>
  <si>
    <t>箱根町</t>
  </si>
  <si>
    <t>府中市</t>
  </si>
  <si>
    <t>印西市</t>
  </si>
  <si>
    <t>北本市</t>
  </si>
  <si>
    <t>みなかみ町</t>
  </si>
  <si>
    <t>行方市</t>
  </si>
  <si>
    <t>湯川村</t>
  </si>
  <si>
    <t>川西町</t>
  </si>
  <si>
    <t>大衡村</t>
  </si>
  <si>
    <t>軽米町</t>
  </si>
  <si>
    <t>六ヶ所村</t>
  </si>
  <si>
    <t>富良野市</t>
  </si>
  <si>
    <t>南風原町</t>
  </si>
  <si>
    <t>南大隅町</t>
  </si>
  <si>
    <t>御船町</t>
  </si>
  <si>
    <t>糸島市</t>
  </si>
  <si>
    <t>梼原町</t>
  </si>
  <si>
    <t>古座川町</t>
  </si>
  <si>
    <t>河合町</t>
  </si>
  <si>
    <t>加東市</t>
  </si>
  <si>
    <t>東大阪市</t>
  </si>
  <si>
    <t>御浜町</t>
  </si>
  <si>
    <t>岩倉市</t>
  </si>
  <si>
    <t>西伊豆町</t>
  </si>
  <si>
    <t>輪之内町</t>
  </si>
  <si>
    <t>立科町</t>
  </si>
  <si>
    <t>刈羽村</t>
  </si>
  <si>
    <t>開成町</t>
  </si>
  <si>
    <t>青梅市</t>
  </si>
  <si>
    <t>八街市</t>
  </si>
  <si>
    <t>久喜市</t>
  </si>
  <si>
    <t>神栖市</t>
  </si>
  <si>
    <t>会津坂下町</t>
  </si>
  <si>
    <t>高畠町</t>
  </si>
  <si>
    <t>大郷町</t>
  </si>
  <si>
    <t>普代村</t>
  </si>
  <si>
    <t>東北町</t>
  </si>
  <si>
    <t>深川市</t>
  </si>
  <si>
    <t>与那原町</t>
  </si>
  <si>
    <t>錦江町</t>
  </si>
  <si>
    <t>南阿蘇村</t>
  </si>
  <si>
    <t>みやま市</t>
  </si>
  <si>
    <t>越知町</t>
  </si>
  <si>
    <t>吉備中央町</t>
  </si>
  <si>
    <t>太地町</t>
  </si>
  <si>
    <t>広陵町</t>
  </si>
  <si>
    <t>宍粟市</t>
  </si>
  <si>
    <t>藤井寺市</t>
  </si>
  <si>
    <t>紀北町</t>
  </si>
  <si>
    <t>高浜市</t>
  </si>
  <si>
    <t>松崎町</t>
  </si>
  <si>
    <t>神戸町</t>
  </si>
  <si>
    <t>御代田町</t>
  </si>
  <si>
    <t>丹波山村</t>
  </si>
  <si>
    <t>津南町</t>
  </si>
  <si>
    <t>山北町</t>
  </si>
  <si>
    <t>三鷹市</t>
  </si>
  <si>
    <t>袖ケ浦市</t>
    <phoneticPr fontId="6"/>
  </si>
  <si>
    <t>桶川市</t>
  </si>
  <si>
    <t>川場村</t>
  </si>
  <si>
    <t>桜川市</t>
  </si>
  <si>
    <t>猪苗代町</t>
  </si>
  <si>
    <t>戸沢村</t>
  </si>
  <si>
    <t>大和町</t>
  </si>
  <si>
    <t>田野畑村</t>
  </si>
  <si>
    <t>横浜町</t>
  </si>
  <si>
    <t>歌志内市</t>
  </si>
  <si>
    <t>西原町</t>
  </si>
  <si>
    <t>東串良町</t>
  </si>
  <si>
    <t>五ヶ瀬町</t>
  </si>
  <si>
    <t>西原村</t>
  </si>
  <si>
    <t>朝倉市</t>
  </si>
  <si>
    <t>佐川町</t>
  </si>
  <si>
    <t>美咲町</t>
  </si>
  <si>
    <t>那智勝浦町</t>
  </si>
  <si>
    <t>王寺町</t>
  </si>
  <si>
    <t>淡路市</t>
  </si>
  <si>
    <t>高石市</t>
  </si>
  <si>
    <t>与謝野町</t>
  </si>
  <si>
    <t>南伊勢町</t>
  </si>
  <si>
    <t>尾張旭市</t>
  </si>
  <si>
    <t>南伊豆町</t>
  </si>
  <si>
    <t>関ケ原町</t>
  </si>
  <si>
    <t>軽井沢町</t>
  </si>
  <si>
    <t>小菅村</t>
  </si>
  <si>
    <t>湯沢町</t>
  </si>
  <si>
    <t>松田町</t>
  </si>
  <si>
    <t>武蔵野市</t>
  </si>
  <si>
    <t>四街道市</t>
  </si>
  <si>
    <t>新座市</t>
  </si>
  <si>
    <t>片品村</t>
  </si>
  <si>
    <t>かすみがうら市</t>
  </si>
  <si>
    <t>磐梯町</t>
  </si>
  <si>
    <t>鮭川村</t>
  </si>
  <si>
    <t>利府町</t>
  </si>
  <si>
    <t>岩泉町</t>
  </si>
  <si>
    <t>六戸町</t>
  </si>
  <si>
    <t>砂川市</t>
  </si>
  <si>
    <t>中城村</t>
  </si>
  <si>
    <t>大崎町</t>
  </si>
  <si>
    <t>日之影町</t>
  </si>
  <si>
    <t>嘉麻市</t>
  </si>
  <si>
    <t>中土佐町</t>
  </si>
  <si>
    <t>久米南町</t>
  </si>
  <si>
    <t>すさみ町</t>
  </si>
  <si>
    <t>上牧町</t>
  </si>
  <si>
    <t>朝来市</t>
  </si>
  <si>
    <t>摂津市</t>
  </si>
  <si>
    <t>伊根町</t>
  </si>
  <si>
    <t>大紀町</t>
  </si>
  <si>
    <t>知立市</t>
  </si>
  <si>
    <t>河津町</t>
  </si>
  <si>
    <t>垂井町</t>
  </si>
  <si>
    <t>佐久穂町</t>
  </si>
  <si>
    <t>富士河口湖町</t>
  </si>
  <si>
    <t>出雲崎町</t>
  </si>
  <si>
    <t>大井町</t>
  </si>
  <si>
    <t>立川市</t>
  </si>
  <si>
    <t>浦安市</t>
  </si>
  <si>
    <t>和光市</t>
  </si>
  <si>
    <t>東吾妻町</t>
  </si>
  <si>
    <t>稲敷市</t>
  </si>
  <si>
    <t>西会津町</t>
  </si>
  <si>
    <t>大蔵村</t>
  </si>
  <si>
    <t>東成瀬村</t>
  </si>
  <si>
    <t>七ヶ浜町</t>
  </si>
  <si>
    <t>山田町</t>
  </si>
  <si>
    <t>七戸町</t>
  </si>
  <si>
    <t>滝川市</t>
  </si>
  <si>
    <t>北中城村</t>
  </si>
  <si>
    <t>湧水町</t>
  </si>
  <si>
    <t>高千穂町</t>
  </si>
  <si>
    <t>産山村</t>
  </si>
  <si>
    <t>宮若市</t>
  </si>
  <si>
    <t>仁淀川町</t>
  </si>
  <si>
    <t>東みよし町</t>
  </si>
  <si>
    <t>西粟倉村</t>
  </si>
  <si>
    <t>上富田町</t>
  </si>
  <si>
    <t>明日香村</t>
  </si>
  <si>
    <t>南あわじ市</t>
  </si>
  <si>
    <t>門真市</t>
  </si>
  <si>
    <t>京丹波町</t>
  </si>
  <si>
    <t>度会町</t>
  </si>
  <si>
    <t>知多市</t>
  </si>
  <si>
    <t>東伊豆町</t>
  </si>
  <si>
    <t>養老町</t>
  </si>
  <si>
    <t>北相木村</t>
  </si>
  <si>
    <t>鳴沢村</t>
  </si>
  <si>
    <t>阿賀町</t>
  </si>
  <si>
    <t>中井町</t>
  </si>
  <si>
    <t>八王子市</t>
  </si>
  <si>
    <t>富津市</t>
  </si>
  <si>
    <t>志木市</t>
  </si>
  <si>
    <t>那須町</t>
  </si>
  <si>
    <t>坂東市</t>
  </si>
  <si>
    <t>北塩原村</t>
  </si>
  <si>
    <t>真室川町</t>
  </si>
  <si>
    <t>羽後町</t>
  </si>
  <si>
    <t>松島町</t>
  </si>
  <si>
    <t>大槌町</t>
  </si>
  <si>
    <t>野辺地町</t>
  </si>
  <si>
    <t>千歳市</t>
  </si>
  <si>
    <t>北谷町</t>
  </si>
  <si>
    <t>長島町</t>
  </si>
  <si>
    <t>美郷町</t>
  </si>
  <si>
    <t>うきは市</t>
  </si>
  <si>
    <t>いの町</t>
  </si>
  <si>
    <t>つるぎ町</t>
  </si>
  <si>
    <t>神石高原町</t>
  </si>
  <si>
    <t>奈義町</t>
  </si>
  <si>
    <t>白浜町</t>
  </si>
  <si>
    <t>高取町</t>
  </si>
  <si>
    <t>丹波市</t>
  </si>
  <si>
    <t>羽曳野市</t>
  </si>
  <si>
    <t>南山城村</t>
  </si>
  <si>
    <t>玉城町</t>
  </si>
  <si>
    <t>大府市</t>
  </si>
  <si>
    <t>牧之原市</t>
  </si>
  <si>
    <t>笠松町</t>
  </si>
  <si>
    <t>南相木村</t>
  </si>
  <si>
    <t>山中湖村</t>
  </si>
  <si>
    <t>田上町</t>
  </si>
  <si>
    <t>二宮町</t>
  </si>
  <si>
    <t>江戸川区</t>
  </si>
  <si>
    <t>君津市</t>
  </si>
  <si>
    <t>朝霞市</t>
  </si>
  <si>
    <t>草津町</t>
  </si>
  <si>
    <t>高根沢町</t>
  </si>
  <si>
    <t>筑西市</t>
  </si>
  <si>
    <t>南会津町</t>
  </si>
  <si>
    <t>舟形町</t>
  </si>
  <si>
    <t>山元町</t>
  </si>
  <si>
    <t>住田町</t>
  </si>
  <si>
    <t>中泊町</t>
  </si>
  <si>
    <t>根室市</t>
  </si>
  <si>
    <t>嘉手納町</t>
  </si>
  <si>
    <t>さつま町</t>
  </si>
  <si>
    <t>椎葉村</t>
  </si>
  <si>
    <t>南小国町</t>
  </si>
  <si>
    <t>福津市</t>
  </si>
  <si>
    <t>大川村</t>
  </si>
  <si>
    <t>上板町</t>
  </si>
  <si>
    <t>世羅町</t>
  </si>
  <si>
    <t>勝央町</t>
  </si>
  <si>
    <t>日高川町</t>
  </si>
  <si>
    <t>御杖村</t>
  </si>
  <si>
    <t>養父市</t>
  </si>
  <si>
    <t>柏原市</t>
  </si>
  <si>
    <t>精華町</t>
  </si>
  <si>
    <t>大台町</t>
  </si>
  <si>
    <t>東海市</t>
  </si>
  <si>
    <t>伊豆の国市</t>
  </si>
  <si>
    <t>岐南町</t>
  </si>
  <si>
    <t>南牧村</t>
  </si>
  <si>
    <t>忍野村</t>
  </si>
  <si>
    <t>弥彦村</t>
  </si>
  <si>
    <t>大磯町</t>
  </si>
  <si>
    <t>葛飾区</t>
  </si>
  <si>
    <t>鎌ケ谷市</t>
    <phoneticPr fontId="6"/>
  </si>
  <si>
    <t>入間市</t>
  </si>
  <si>
    <t>嬬恋村</t>
  </si>
  <si>
    <t>塩谷町</t>
  </si>
  <si>
    <t>那珂市</t>
  </si>
  <si>
    <t>只見町</t>
  </si>
  <si>
    <t>最上町</t>
  </si>
  <si>
    <t>大潟村</t>
  </si>
  <si>
    <t>亘理町</t>
  </si>
  <si>
    <t>平泉町</t>
  </si>
  <si>
    <t>鶴田町</t>
  </si>
  <si>
    <t>三笠市</t>
  </si>
  <si>
    <t>読谷村</t>
  </si>
  <si>
    <t>十島村</t>
  </si>
  <si>
    <t>諸塚村</t>
  </si>
  <si>
    <t>菊陽町</t>
  </si>
  <si>
    <t>新上五島町</t>
  </si>
  <si>
    <t>古賀市</t>
  </si>
  <si>
    <t>土佐町</t>
  </si>
  <si>
    <t>板野町</t>
  </si>
  <si>
    <t>大崎上島町</t>
  </si>
  <si>
    <t>鏡野町</t>
  </si>
  <si>
    <t>みなべ町</t>
  </si>
  <si>
    <t>曽爾村</t>
  </si>
  <si>
    <t>箕面市</t>
  </si>
  <si>
    <t>和束町</t>
  </si>
  <si>
    <t>新城市</t>
  </si>
  <si>
    <t>菊川市</t>
  </si>
  <si>
    <t>海津市</t>
  </si>
  <si>
    <t>西桂町</t>
  </si>
  <si>
    <t>聖籠町</t>
  </si>
  <si>
    <t>寒川町</t>
  </si>
  <si>
    <t>足立区</t>
  </si>
  <si>
    <t>鴨川市</t>
  </si>
  <si>
    <t>戸田市</t>
  </si>
  <si>
    <t>長野原町</t>
  </si>
  <si>
    <t>野木町</t>
  </si>
  <si>
    <t>常陸大宮市</t>
  </si>
  <si>
    <t>檜枝岐村</t>
  </si>
  <si>
    <t>井川町</t>
  </si>
  <si>
    <t>丸森町</t>
  </si>
  <si>
    <t>金ケ崎町</t>
    <phoneticPr fontId="6"/>
  </si>
  <si>
    <t>板柳町</t>
  </si>
  <si>
    <t>名寄市</t>
  </si>
  <si>
    <t>伊江村</t>
  </si>
  <si>
    <t>三島村</t>
  </si>
  <si>
    <t>門川町</t>
  </si>
  <si>
    <t>大津町</t>
  </si>
  <si>
    <t>佐々町</t>
  </si>
  <si>
    <t>太良町</t>
  </si>
  <si>
    <t>太宰府市</t>
  </si>
  <si>
    <t>大豊町</t>
  </si>
  <si>
    <t>愛南町</t>
  </si>
  <si>
    <t>藍住町</t>
  </si>
  <si>
    <t>北広島町</t>
  </si>
  <si>
    <t>新庄村</t>
  </si>
  <si>
    <t>印南町</t>
  </si>
  <si>
    <t>田原本町</t>
  </si>
  <si>
    <t>加西市</t>
  </si>
  <si>
    <t>和泉市</t>
  </si>
  <si>
    <t>笠置町</t>
  </si>
  <si>
    <t>多気町</t>
  </si>
  <si>
    <t>稲沢市</t>
  </si>
  <si>
    <t>御前崎市</t>
  </si>
  <si>
    <t>下呂市</t>
  </si>
  <si>
    <t>小海町</t>
  </si>
  <si>
    <t>道志村</t>
  </si>
  <si>
    <t>胎内市</t>
  </si>
  <si>
    <t>葉山町</t>
  </si>
  <si>
    <t>練馬区</t>
  </si>
  <si>
    <t>我孫子市</t>
  </si>
  <si>
    <t>蕨市</t>
  </si>
  <si>
    <t>中之条町</t>
  </si>
  <si>
    <t>壬生町</t>
  </si>
  <si>
    <t>守谷市</t>
  </si>
  <si>
    <t>下郷町</t>
  </si>
  <si>
    <t>大石田町</t>
  </si>
  <si>
    <t>八郎潟町</t>
  </si>
  <si>
    <t>西和賀町</t>
  </si>
  <si>
    <t>田舎館村</t>
  </si>
  <si>
    <t>士別市</t>
  </si>
  <si>
    <t>金武町</t>
  </si>
  <si>
    <t>姶良市</t>
  </si>
  <si>
    <t>都農町</t>
  </si>
  <si>
    <t>和水町</t>
  </si>
  <si>
    <t>小値賀町</t>
  </si>
  <si>
    <t>白石町</t>
  </si>
  <si>
    <t>宗像市</t>
  </si>
  <si>
    <t>本山町</t>
  </si>
  <si>
    <t>鬼北町</t>
  </si>
  <si>
    <t>北島町</t>
  </si>
  <si>
    <t>阿武町</t>
  </si>
  <si>
    <t>安芸太田町</t>
  </si>
  <si>
    <t>矢掛町</t>
  </si>
  <si>
    <t>隠岐の島町</t>
  </si>
  <si>
    <t>江府町</t>
  </si>
  <si>
    <t>由良町</t>
  </si>
  <si>
    <t>三宅町</t>
  </si>
  <si>
    <t>三田市</t>
  </si>
  <si>
    <t>大東市</t>
  </si>
  <si>
    <t>宇治田原町</t>
  </si>
  <si>
    <t>多賀町</t>
  </si>
  <si>
    <t>川越町</t>
  </si>
  <si>
    <t>小牧市</t>
  </si>
  <si>
    <t>伊豆市</t>
  </si>
  <si>
    <t>郡上市</t>
  </si>
  <si>
    <t>安曇野市</t>
  </si>
  <si>
    <t>昭和町</t>
  </si>
  <si>
    <t>能登町</t>
  </si>
  <si>
    <t>南魚沼市</t>
  </si>
  <si>
    <t>綾瀬市</t>
  </si>
  <si>
    <t>板橋区</t>
  </si>
  <si>
    <t>八千代市</t>
  </si>
  <si>
    <t>越谷市</t>
  </si>
  <si>
    <t>甘楽町</t>
  </si>
  <si>
    <t>芳賀町</t>
  </si>
  <si>
    <t>潮来市</t>
  </si>
  <si>
    <t>天栄村</t>
  </si>
  <si>
    <t>大江町</t>
  </si>
  <si>
    <t>五城目町</t>
  </si>
  <si>
    <t>柴田町</t>
  </si>
  <si>
    <t>矢巾町</t>
  </si>
  <si>
    <t>大鰐町</t>
  </si>
  <si>
    <t>紋別市</t>
  </si>
  <si>
    <t>宜野座村</t>
  </si>
  <si>
    <t>伊佐市</t>
  </si>
  <si>
    <t>川南町</t>
  </si>
  <si>
    <t>玖珠町</t>
  </si>
  <si>
    <t>長洲町</t>
  </si>
  <si>
    <t>波佐見町</t>
  </si>
  <si>
    <t>江北町</t>
  </si>
  <si>
    <t>大野城市</t>
  </si>
  <si>
    <t>芸西村</t>
  </si>
  <si>
    <t>松野町</t>
  </si>
  <si>
    <t>松茂町</t>
  </si>
  <si>
    <t>平生町</t>
  </si>
  <si>
    <t>坂町</t>
  </si>
  <si>
    <t>里庄町</t>
  </si>
  <si>
    <t>知夫村</t>
  </si>
  <si>
    <t>日野町</t>
  </si>
  <si>
    <t>小野市</t>
  </si>
  <si>
    <t>松原市</t>
  </si>
  <si>
    <t>井手町</t>
  </si>
  <si>
    <t>甲良町</t>
  </si>
  <si>
    <t>朝日町</t>
  </si>
  <si>
    <t>江南市</t>
  </si>
  <si>
    <t>湖西市</t>
  </si>
  <si>
    <t>本巣市</t>
  </si>
  <si>
    <t>東御市</t>
  </si>
  <si>
    <t>富士川町</t>
  </si>
  <si>
    <t>穴水町</t>
  </si>
  <si>
    <t>魚沼市</t>
  </si>
  <si>
    <t>南足柄市</t>
  </si>
  <si>
    <t>荒川区</t>
  </si>
  <si>
    <t>流山市</t>
  </si>
  <si>
    <t>草加市</t>
  </si>
  <si>
    <t>市貝町</t>
  </si>
  <si>
    <t>鹿嶋市</t>
  </si>
  <si>
    <t>鏡石町</t>
  </si>
  <si>
    <t>八峰町</t>
  </si>
  <si>
    <t>村田町</t>
  </si>
  <si>
    <t>紫波町</t>
  </si>
  <si>
    <t>藤崎町</t>
  </si>
  <si>
    <t>赤平市</t>
  </si>
  <si>
    <t>恩納村</t>
  </si>
  <si>
    <t>南九州市</t>
  </si>
  <si>
    <t>木城町</t>
  </si>
  <si>
    <t>九重町</t>
  </si>
  <si>
    <t>南関町</t>
  </si>
  <si>
    <t>川棚町</t>
  </si>
  <si>
    <t>大町町</t>
  </si>
  <si>
    <t>春日市</t>
  </si>
  <si>
    <t>馬路村</t>
  </si>
  <si>
    <t>伊方町</t>
  </si>
  <si>
    <t>まんのう町</t>
  </si>
  <si>
    <t>海陽町</t>
  </si>
  <si>
    <t>田布施町</t>
  </si>
  <si>
    <t>熊野町</t>
  </si>
  <si>
    <t>早島町</t>
  </si>
  <si>
    <t>西ノ島町</t>
  </si>
  <si>
    <t>日南町</t>
  </si>
  <si>
    <t>安堵町</t>
  </si>
  <si>
    <t>川西市</t>
  </si>
  <si>
    <t>河内長野市</t>
  </si>
  <si>
    <t>久御山町</t>
  </si>
  <si>
    <t>豊郷町</t>
  </si>
  <si>
    <t>菰野町</t>
  </si>
  <si>
    <t>常滑市</t>
  </si>
  <si>
    <t>裾野市</t>
  </si>
  <si>
    <t>飛騨市</t>
  </si>
  <si>
    <t>千曲市</t>
  </si>
  <si>
    <t>若狭町</t>
  </si>
  <si>
    <t>中能登町</t>
  </si>
  <si>
    <t>佐渡市</t>
  </si>
  <si>
    <t>座間市</t>
  </si>
  <si>
    <t>北区</t>
  </si>
  <si>
    <t>市原市</t>
  </si>
  <si>
    <t>上尾市</t>
  </si>
  <si>
    <t>下仁田町</t>
  </si>
  <si>
    <t>茂木町</t>
  </si>
  <si>
    <t>ひたちなか市</t>
  </si>
  <si>
    <t>大玉村</t>
  </si>
  <si>
    <t>西川町</t>
  </si>
  <si>
    <t>三種町</t>
  </si>
  <si>
    <t>大河原町</t>
  </si>
  <si>
    <t>岩手町</t>
  </si>
  <si>
    <t>西目屋村</t>
  </si>
  <si>
    <t>江別市</t>
  </si>
  <si>
    <t>本部町</t>
  </si>
  <si>
    <t>奄美市</t>
  </si>
  <si>
    <t>西米良村</t>
  </si>
  <si>
    <t>日出町</t>
  </si>
  <si>
    <t>玉東町</t>
  </si>
  <si>
    <t>東彼杵町</t>
  </si>
  <si>
    <t>有田町</t>
  </si>
  <si>
    <t>筑紫野市</t>
  </si>
  <si>
    <t>北川村</t>
  </si>
  <si>
    <t>内子町</t>
  </si>
  <si>
    <t>多度津町</t>
  </si>
  <si>
    <t>美波町</t>
  </si>
  <si>
    <t>上関町</t>
  </si>
  <si>
    <t>海田町</t>
  </si>
  <si>
    <t>和気町</t>
  </si>
  <si>
    <t>海士町</t>
  </si>
  <si>
    <t>伯耆町</t>
  </si>
  <si>
    <t>有田川町</t>
  </si>
  <si>
    <t>斑鳩町</t>
  </si>
  <si>
    <t>高砂市</t>
  </si>
  <si>
    <t>寝屋川市</t>
  </si>
  <si>
    <t>大山崎町</t>
  </si>
  <si>
    <t>愛荘町</t>
  </si>
  <si>
    <t>東員町</t>
  </si>
  <si>
    <t>犬山市</t>
  </si>
  <si>
    <t>下田市</t>
  </si>
  <si>
    <t>瑞穂市</t>
  </si>
  <si>
    <t>佐久市</t>
  </si>
  <si>
    <t>身延町</t>
  </si>
  <si>
    <t>おおい町</t>
  </si>
  <si>
    <t>宝達志水町</t>
  </si>
  <si>
    <t>阿賀野市</t>
  </si>
  <si>
    <t>海老名市</t>
  </si>
  <si>
    <t>豊島区</t>
  </si>
  <si>
    <t>勝浦市</t>
  </si>
  <si>
    <t>深谷市</t>
  </si>
  <si>
    <t>神流町</t>
  </si>
  <si>
    <t>益子町</t>
  </si>
  <si>
    <t>つくば市</t>
  </si>
  <si>
    <t>川俣町</t>
  </si>
  <si>
    <t>河北町</t>
  </si>
  <si>
    <t>藤里町</t>
  </si>
  <si>
    <t>七ヶ宿町</t>
  </si>
  <si>
    <t>葛巻町</t>
  </si>
  <si>
    <t>深浦町</t>
  </si>
  <si>
    <t>芦別市</t>
  </si>
  <si>
    <t>今帰仁村</t>
  </si>
  <si>
    <t>志布志市</t>
  </si>
  <si>
    <t>新富町</t>
  </si>
  <si>
    <t>姫島村</t>
  </si>
  <si>
    <t>時津町</t>
  </si>
  <si>
    <t>玄海町</t>
  </si>
  <si>
    <t>小郡市</t>
  </si>
  <si>
    <t>安田町</t>
  </si>
  <si>
    <t>砥部町</t>
  </si>
  <si>
    <t>琴平町</t>
  </si>
  <si>
    <t>牟岐町</t>
  </si>
  <si>
    <t>和木町</t>
  </si>
  <si>
    <t>府中町</t>
  </si>
  <si>
    <t>浅口市</t>
  </si>
  <si>
    <t>吉賀町</t>
  </si>
  <si>
    <t>三郷町</t>
  </si>
  <si>
    <t>三木市</t>
  </si>
  <si>
    <t>富田林市</t>
  </si>
  <si>
    <t>木津川市</t>
  </si>
  <si>
    <t>竜王町</t>
  </si>
  <si>
    <t>木曽岬町</t>
  </si>
  <si>
    <t>蒲郡市</t>
  </si>
  <si>
    <t>袋井市</t>
  </si>
  <si>
    <t>山県市</t>
  </si>
  <si>
    <t>塩尻市</t>
  </si>
  <si>
    <t>早川町</t>
  </si>
  <si>
    <t>高浜町</t>
  </si>
  <si>
    <t>志賀町</t>
  </si>
  <si>
    <t>上越市</t>
  </si>
  <si>
    <t>伊勢原市</t>
  </si>
  <si>
    <t>杉並区</t>
  </si>
  <si>
    <t>柏市</t>
  </si>
  <si>
    <t>鴻巣市</t>
  </si>
  <si>
    <t>上野村</t>
  </si>
  <si>
    <t>上三川町</t>
  </si>
  <si>
    <t>牛久市</t>
  </si>
  <si>
    <t>国見町</t>
  </si>
  <si>
    <t>中山町</t>
  </si>
  <si>
    <t>上小阿仁村</t>
  </si>
  <si>
    <t>蔵王町</t>
  </si>
  <si>
    <t>雫石町</t>
  </si>
  <si>
    <t>鰺ヶ沢町</t>
    <phoneticPr fontId="6"/>
  </si>
  <si>
    <t>美唄市</t>
  </si>
  <si>
    <t>東村</t>
  </si>
  <si>
    <t>南さつま市</t>
  </si>
  <si>
    <t>高鍋町</t>
  </si>
  <si>
    <t>国東市</t>
  </si>
  <si>
    <t>合志市</t>
  </si>
  <si>
    <t>長与町</t>
  </si>
  <si>
    <t>みやき町</t>
  </si>
  <si>
    <t>中間市</t>
  </si>
  <si>
    <t>田野町</t>
  </si>
  <si>
    <t>綾川町</t>
  </si>
  <si>
    <t>那賀町</t>
  </si>
  <si>
    <t>周防大島町</t>
  </si>
  <si>
    <t>江田島市</t>
  </si>
  <si>
    <t>美作市</t>
  </si>
  <si>
    <t>津和野町</t>
  </si>
  <si>
    <t>大山町</t>
  </si>
  <si>
    <t>湯浅町</t>
  </si>
  <si>
    <t>平群町</t>
  </si>
  <si>
    <t>宝塚市</t>
  </si>
  <si>
    <t>泉佐野市</t>
  </si>
  <si>
    <t>南丹市</t>
  </si>
  <si>
    <t>伊賀市</t>
  </si>
  <si>
    <t>西尾市</t>
  </si>
  <si>
    <t>御殿場市</t>
  </si>
  <si>
    <t>可児市</t>
  </si>
  <si>
    <t>茅野市</t>
  </si>
  <si>
    <t>市川三郷町</t>
  </si>
  <si>
    <t>内灘町</t>
  </si>
  <si>
    <t>入善町</t>
  </si>
  <si>
    <t>五泉市</t>
  </si>
  <si>
    <t>大和市</t>
  </si>
  <si>
    <t>中野区</t>
  </si>
  <si>
    <t>習志野市</t>
  </si>
  <si>
    <t>羽生市</t>
  </si>
  <si>
    <t>吉岡町</t>
  </si>
  <si>
    <t>下野市</t>
  </si>
  <si>
    <t>取手市</t>
  </si>
  <si>
    <t>桑折町</t>
  </si>
  <si>
    <t>山辺町</t>
  </si>
  <si>
    <t>小坂町</t>
  </si>
  <si>
    <t>富谷市</t>
    <rPh sb="2" eb="3">
      <t>シ</t>
    </rPh>
    <phoneticPr fontId="6"/>
  </si>
  <si>
    <t>滝沢市</t>
    <rPh sb="2" eb="3">
      <t>シ</t>
    </rPh>
    <phoneticPr fontId="5"/>
  </si>
  <si>
    <t>外ヶ浜町</t>
  </si>
  <si>
    <t>稚内市</t>
  </si>
  <si>
    <t>大宜味村</t>
  </si>
  <si>
    <t>いちき串木野市</t>
  </si>
  <si>
    <t>綾町</t>
  </si>
  <si>
    <t>由布市</t>
  </si>
  <si>
    <t>天草市</t>
  </si>
  <si>
    <t>南島原市</t>
  </si>
  <si>
    <t>上峰町</t>
  </si>
  <si>
    <t>豊前市</t>
  </si>
  <si>
    <t>奈半利町</t>
  </si>
  <si>
    <t>久万高原町</t>
  </si>
  <si>
    <t>宇多津町</t>
  </si>
  <si>
    <t>神山町</t>
  </si>
  <si>
    <t>山陽小野田市</t>
  </si>
  <si>
    <t>安芸高田市</t>
  </si>
  <si>
    <t>真庭市</t>
  </si>
  <si>
    <t>邑南町</t>
  </si>
  <si>
    <t>日吉津村</t>
  </si>
  <si>
    <t>高野町</t>
  </si>
  <si>
    <t>山添村</t>
  </si>
  <si>
    <t>西脇市</t>
  </si>
  <si>
    <t>八尾市</t>
  </si>
  <si>
    <t>京丹後市</t>
  </si>
  <si>
    <t>米原市</t>
  </si>
  <si>
    <t>志摩市</t>
  </si>
  <si>
    <t>安城市</t>
  </si>
  <si>
    <t>藤枝市</t>
  </si>
  <si>
    <t>各務原市</t>
  </si>
  <si>
    <t>飯山市</t>
  </si>
  <si>
    <t>中央市</t>
  </si>
  <si>
    <t>越前町</t>
  </si>
  <si>
    <t>津幡町</t>
  </si>
  <si>
    <t>立山町</t>
  </si>
  <si>
    <t>妙高市</t>
  </si>
  <si>
    <t>厚木市</t>
  </si>
  <si>
    <t>渋谷区</t>
  </si>
  <si>
    <t>旭市</t>
  </si>
  <si>
    <t>狭山市</t>
  </si>
  <si>
    <t>榛東村</t>
  </si>
  <si>
    <t>那須烏山市</t>
  </si>
  <si>
    <t>笠間市</t>
  </si>
  <si>
    <t>本宮市</t>
  </si>
  <si>
    <t>南陽市</t>
  </si>
  <si>
    <t>仙北市</t>
  </si>
  <si>
    <t>大崎市</t>
  </si>
  <si>
    <t>奥州市</t>
  </si>
  <si>
    <t>蓬田村</t>
  </si>
  <si>
    <t>苫小牧市</t>
  </si>
  <si>
    <t>国頭村</t>
  </si>
  <si>
    <t>霧島市</t>
  </si>
  <si>
    <t>国富町</t>
  </si>
  <si>
    <t>豊後大野市</t>
  </si>
  <si>
    <t>阿蘇市</t>
  </si>
  <si>
    <t>雲仙市</t>
  </si>
  <si>
    <t>基山町</t>
  </si>
  <si>
    <t>行橋市</t>
  </si>
  <si>
    <t>東洋町</t>
  </si>
  <si>
    <t>上島町</t>
  </si>
  <si>
    <t>直島町</t>
  </si>
  <si>
    <t>石井町</t>
  </si>
  <si>
    <t>周南市</t>
  </si>
  <si>
    <t>廿日市市</t>
  </si>
  <si>
    <t>赤磐市</t>
  </si>
  <si>
    <t>北栄町</t>
  </si>
  <si>
    <t>九度山町</t>
  </si>
  <si>
    <t>宇陀市</t>
  </si>
  <si>
    <t>赤穂市</t>
  </si>
  <si>
    <t>茨木市</t>
  </si>
  <si>
    <t>京田辺市</t>
  </si>
  <si>
    <t>東近江市</t>
  </si>
  <si>
    <t>いなべ市</t>
  </si>
  <si>
    <t>豊田市</t>
  </si>
  <si>
    <t>掛川市</t>
  </si>
  <si>
    <t>土岐市</t>
  </si>
  <si>
    <t>大町市</t>
  </si>
  <si>
    <t>甲州市</t>
  </si>
  <si>
    <t>南越前町</t>
  </si>
  <si>
    <t>川北町</t>
  </si>
  <si>
    <t>上市町</t>
  </si>
  <si>
    <t>糸魚川市</t>
  </si>
  <si>
    <t>秦野市</t>
  </si>
  <si>
    <t>世田谷区</t>
  </si>
  <si>
    <t>東金市</t>
  </si>
  <si>
    <t>春日部市</t>
  </si>
  <si>
    <t>みどり市</t>
  </si>
  <si>
    <t>さくら市</t>
  </si>
  <si>
    <t>北茨城市</t>
  </si>
  <si>
    <t>尾花沢市</t>
  </si>
  <si>
    <t>にかほ市</t>
  </si>
  <si>
    <t>東松島市</t>
  </si>
  <si>
    <t>八幡平市</t>
  </si>
  <si>
    <t>今別町</t>
  </si>
  <si>
    <t>留萌市</t>
  </si>
  <si>
    <t>南城市</t>
  </si>
  <si>
    <t>曽於市</t>
  </si>
  <si>
    <t>高原町</t>
  </si>
  <si>
    <t>宇佐市</t>
  </si>
  <si>
    <t>宇城市</t>
  </si>
  <si>
    <t>西海市</t>
  </si>
  <si>
    <t>吉野ヶ里町</t>
  </si>
  <si>
    <t>大川市</t>
  </si>
  <si>
    <t>香美市</t>
  </si>
  <si>
    <t>東温市</t>
  </si>
  <si>
    <t>三木町</t>
  </si>
  <si>
    <t>佐那河内村</t>
  </si>
  <si>
    <t>美祢市</t>
  </si>
  <si>
    <t>東広島市</t>
  </si>
  <si>
    <t>瀬戸内市</t>
  </si>
  <si>
    <t>川本町</t>
  </si>
  <si>
    <t>琴浦町</t>
  </si>
  <si>
    <t>かつらぎ町</t>
  </si>
  <si>
    <t>葛城市</t>
  </si>
  <si>
    <t>加古川市</t>
  </si>
  <si>
    <t>枚方市</t>
  </si>
  <si>
    <t>八幡市</t>
  </si>
  <si>
    <t>高島市</t>
  </si>
  <si>
    <t>熊野市</t>
  </si>
  <si>
    <t>刈谷市</t>
  </si>
  <si>
    <t>焼津市</t>
  </si>
  <si>
    <t>美濃加茂市</t>
  </si>
  <si>
    <t>中野市</t>
  </si>
  <si>
    <t>上野原市</t>
  </si>
  <si>
    <t>野々市市</t>
  </si>
  <si>
    <t>舟橋村</t>
  </si>
  <si>
    <t>燕市</t>
  </si>
  <si>
    <t>三浦市</t>
  </si>
  <si>
    <t>大田区</t>
  </si>
  <si>
    <t>佐倉市</t>
  </si>
  <si>
    <t>東松山市</t>
  </si>
  <si>
    <t>安中市</t>
  </si>
  <si>
    <t>那須塩原市</t>
  </si>
  <si>
    <t>高萩市</t>
  </si>
  <si>
    <t>南相馬市</t>
  </si>
  <si>
    <t>東根市</t>
  </si>
  <si>
    <t>北秋田市</t>
  </si>
  <si>
    <t>栗原市</t>
  </si>
  <si>
    <t>二戸市</t>
  </si>
  <si>
    <t>平内町</t>
  </si>
  <si>
    <t>網走市</t>
  </si>
  <si>
    <t>宮古島市</t>
  </si>
  <si>
    <t>日置市</t>
  </si>
  <si>
    <t>三股町</t>
  </si>
  <si>
    <t>杵築市</t>
  </si>
  <si>
    <t>上天草市</t>
  </si>
  <si>
    <t>五島市</t>
  </si>
  <si>
    <t>神埼市</t>
  </si>
  <si>
    <t>筑後市</t>
  </si>
  <si>
    <t>香南市</t>
  </si>
  <si>
    <t>西予市</t>
  </si>
  <si>
    <t>小豆島町</t>
  </si>
  <si>
    <t>上勝町</t>
  </si>
  <si>
    <t>柳井市</t>
  </si>
  <si>
    <t>大竹市</t>
  </si>
  <si>
    <t>備前市</t>
  </si>
  <si>
    <t>飯南町</t>
  </si>
  <si>
    <t>湯梨浜町</t>
  </si>
  <si>
    <t>紀美野町</t>
  </si>
  <si>
    <t>香芝市</t>
  </si>
  <si>
    <t>豊岡市</t>
  </si>
  <si>
    <t>守口市</t>
  </si>
  <si>
    <t>長岡京市</t>
  </si>
  <si>
    <t>湖南市</t>
  </si>
  <si>
    <t>鳥羽市</t>
  </si>
  <si>
    <t>碧南市</t>
  </si>
  <si>
    <t>磐田市</t>
  </si>
  <si>
    <t>恵那市</t>
  </si>
  <si>
    <t>駒ヶ根市</t>
  </si>
  <si>
    <t>笛吹市</t>
  </si>
  <si>
    <t>永平寺町</t>
  </si>
  <si>
    <t>能美市</t>
  </si>
  <si>
    <t>射水市</t>
  </si>
  <si>
    <t>村上市</t>
  </si>
  <si>
    <t>逗子市</t>
  </si>
  <si>
    <t>目黒区</t>
  </si>
  <si>
    <t>成田市</t>
  </si>
  <si>
    <t>本庄市</t>
  </si>
  <si>
    <t>富岡市</t>
  </si>
  <si>
    <t>矢板市</t>
  </si>
  <si>
    <t>常陸太田市</t>
  </si>
  <si>
    <t>田村市</t>
  </si>
  <si>
    <t>天童市</t>
  </si>
  <si>
    <t>大仙市</t>
  </si>
  <si>
    <t>登米市</t>
  </si>
  <si>
    <t>釜石市</t>
  </si>
  <si>
    <t>平川市</t>
  </si>
  <si>
    <t>岩見沢市</t>
  </si>
  <si>
    <t>うるま市</t>
  </si>
  <si>
    <t>薩摩川内市</t>
  </si>
  <si>
    <t>えびの市</t>
  </si>
  <si>
    <t>豊後高田市</t>
  </si>
  <si>
    <t>宇土市</t>
  </si>
  <si>
    <t>壱岐市</t>
  </si>
  <si>
    <t>嬉野市</t>
  </si>
  <si>
    <t>八女市</t>
  </si>
  <si>
    <t>四万十市</t>
  </si>
  <si>
    <t>四国中央市</t>
  </si>
  <si>
    <t>土庄町</t>
  </si>
  <si>
    <t>勝浦町</t>
  </si>
  <si>
    <t>長門市</t>
  </si>
  <si>
    <t>庄原市</t>
  </si>
  <si>
    <t>新見市</t>
  </si>
  <si>
    <t>奥出雲町</t>
  </si>
  <si>
    <t>三朝町</t>
  </si>
  <si>
    <t>岩出市</t>
  </si>
  <si>
    <t>生駒市</t>
  </si>
  <si>
    <t>相生市</t>
  </si>
  <si>
    <t>貝塚市</t>
  </si>
  <si>
    <t>向日市</t>
  </si>
  <si>
    <t>野洲市</t>
  </si>
  <si>
    <t>亀山市</t>
  </si>
  <si>
    <t>津島市</t>
  </si>
  <si>
    <t>富士市</t>
  </si>
  <si>
    <t>羽島市</t>
  </si>
  <si>
    <t>伊那市</t>
  </si>
  <si>
    <t>甲斐市</t>
  </si>
  <si>
    <t>坂井市</t>
  </si>
  <si>
    <t>白山市</t>
  </si>
  <si>
    <t>南砺市</t>
  </si>
  <si>
    <t>見附市</t>
  </si>
  <si>
    <t>茅ヶ崎市</t>
  </si>
  <si>
    <t>品川区</t>
  </si>
  <si>
    <t>茂原市</t>
  </si>
  <si>
    <t>加須市</t>
  </si>
  <si>
    <t>藤岡市</t>
  </si>
  <si>
    <t>大田原市</t>
  </si>
  <si>
    <t>常総市</t>
  </si>
  <si>
    <t>二本松市</t>
  </si>
  <si>
    <t>長井市</t>
  </si>
  <si>
    <t>潟上市</t>
  </si>
  <si>
    <t>岩沼市</t>
  </si>
  <si>
    <t>陸前高田市</t>
  </si>
  <si>
    <t>つがる市</t>
  </si>
  <si>
    <t>夕張市</t>
  </si>
  <si>
    <t>豊見城市</t>
  </si>
  <si>
    <t>垂水市</t>
  </si>
  <si>
    <t>西都市</t>
  </si>
  <si>
    <t>竹田市</t>
  </si>
  <si>
    <t>菊池市</t>
  </si>
  <si>
    <t>対馬市</t>
  </si>
  <si>
    <t>小城市</t>
  </si>
  <si>
    <t>柳川市</t>
  </si>
  <si>
    <t>土佐清水市</t>
  </si>
  <si>
    <t>伊予市</t>
  </si>
  <si>
    <t>三豊市</t>
  </si>
  <si>
    <t>三好市</t>
  </si>
  <si>
    <t>光市</t>
  </si>
  <si>
    <t>三次市</t>
  </si>
  <si>
    <t>高梁市</t>
  </si>
  <si>
    <t>雲南市</t>
  </si>
  <si>
    <t>八頭町</t>
  </si>
  <si>
    <t>紀の川市</t>
  </si>
  <si>
    <t>御所市</t>
  </si>
  <si>
    <t>伊丹市</t>
  </si>
  <si>
    <t>高槻市</t>
  </si>
  <si>
    <t>城陽市</t>
  </si>
  <si>
    <t>甲賀市</t>
  </si>
  <si>
    <t>尾鷲市</t>
  </si>
  <si>
    <t>豊川市</t>
  </si>
  <si>
    <t>島田市</t>
  </si>
  <si>
    <t>瑞浪市</t>
  </si>
  <si>
    <t>小諸市</t>
  </si>
  <si>
    <t>北杜市</t>
  </si>
  <si>
    <t>越前市</t>
  </si>
  <si>
    <t>かほく市</t>
  </si>
  <si>
    <t>小矢部市</t>
  </si>
  <si>
    <t>十日町市</t>
  </si>
  <si>
    <t>小田原市</t>
  </si>
  <si>
    <t>江東区</t>
  </si>
  <si>
    <t>野田市</t>
  </si>
  <si>
    <t>飯能市</t>
  </si>
  <si>
    <t>渋川市</t>
  </si>
  <si>
    <t>真岡市</t>
  </si>
  <si>
    <t>下妻市</t>
  </si>
  <si>
    <t>相馬市</t>
  </si>
  <si>
    <t>村山市</t>
  </si>
  <si>
    <t>由利本荘市</t>
  </si>
  <si>
    <t>多賀城市</t>
  </si>
  <si>
    <t>一関市</t>
  </si>
  <si>
    <t>むつ市</t>
  </si>
  <si>
    <t>北見市</t>
  </si>
  <si>
    <t>沖縄市</t>
  </si>
  <si>
    <t>西之表市</t>
  </si>
  <si>
    <t>串間市</t>
  </si>
  <si>
    <t>津久見市</t>
  </si>
  <si>
    <t>山鹿市</t>
  </si>
  <si>
    <t>松浦市</t>
  </si>
  <si>
    <t>鹿島市</t>
  </si>
  <si>
    <t>田川市</t>
  </si>
  <si>
    <t>宿毛市</t>
  </si>
  <si>
    <t>大洲市</t>
  </si>
  <si>
    <t>東かがわ市</t>
  </si>
  <si>
    <t>美馬市</t>
  </si>
  <si>
    <t>岩国市</t>
  </si>
  <si>
    <t>総社市</t>
  </si>
  <si>
    <t>江津市</t>
  </si>
  <si>
    <t>智頭町</t>
  </si>
  <si>
    <t>新宮市</t>
  </si>
  <si>
    <t>五條市</t>
  </si>
  <si>
    <t>芦屋市</t>
  </si>
  <si>
    <t>泉大津市</t>
  </si>
  <si>
    <t>亀岡市</t>
  </si>
  <si>
    <t>栗東市</t>
  </si>
  <si>
    <t>名張市</t>
  </si>
  <si>
    <t>春日井市</t>
  </si>
  <si>
    <t>伊東市</t>
  </si>
  <si>
    <t>美濃市</t>
  </si>
  <si>
    <t>須坂市</t>
  </si>
  <si>
    <t>南アルプス市</t>
  </si>
  <si>
    <t>あわら市</t>
  </si>
  <si>
    <t>羽咋市</t>
  </si>
  <si>
    <t>砺波市</t>
  </si>
  <si>
    <t>加茂市</t>
  </si>
  <si>
    <t>藤沢市</t>
  </si>
  <si>
    <t>墨田区</t>
  </si>
  <si>
    <t>松戸市</t>
  </si>
  <si>
    <t>所沢市</t>
  </si>
  <si>
    <t>館林市</t>
  </si>
  <si>
    <t>小山市</t>
  </si>
  <si>
    <t>龍ケ崎市</t>
    <phoneticPr fontId="6"/>
  </si>
  <si>
    <t>喜多方市</t>
  </si>
  <si>
    <t>上山市</t>
  </si>
  <si>
    <t>鹿角市</t>
  </si>
  <si>
    <t>角田市</t>
  </si>
  <si>
    <t>遠野市</t>
  </si>
  <si>
    <t>三沢市</t>
  </si>
  <si>
    <t>帯広市</t>
  </si>
  <si>
    <t>糸満市</t>
  </si>
  <si>
    <t>指宿市</t>
  </si>
  <si>
    <t>日向市</t>
  </si>
  <si>
    <t>臼杵市</t>
  </si>
  <si>
    <t>玉名市</t>
  </si>
  <si>
    <t>平戸市</t>
  </si>
  <si>
    <t>武雄市</t>
  </si>
  <si>
    <t>飯塚市</t>
  </si>
  <si>
    <t>須崎市</t>
  </si>
  <si>
    <t>西条市</t>
  </si>
  <si>
    <t>さぬき市</t>
  </si>
  <si>
    <t>阿波市</t>
  </si>
  <si>
    <t>下松市</t>
  </si>
  <si>
    <t>福山市</t>
  </si>
  <si>
    <t>井原市</t>
  </si>
  <si>
    <t>安来市</t>
  </si>
  <si>
    <t>若桜町</t>
  </si>
  <si>
    <t>田辺市</t>
  </si>
  <si>
    <t>桜井市</t>
  </si>
  <si>
    <t>洲本市</t>
  </si>
  <si>
    <t>吹田市</t>
  </si>
  <si>
    <t>宮津市</t>
  </si>
  <si>
    <t>守山市</t>
  </si>
  <si>
    <t>鈴鹿市</t>
  </si>
  <si>
    <t>半田市</t>
  </si>
  <si>
    <t>富士宮市</t>
  </si>
  <si>
    <t>中津川市</t>
  </si>
  <si>
    <t>諏訪市</t>
  </si>
  <si>
    <t>韮崎市</t>
  </si>
  <si>
    <t>鯖江市</t>
  </si>
  <si>
    <t>加賀市</t>
  </si>
  <si>
    <t>黒部市</t>
  </si>
  <si>
    <t>小千谷市</t>
  </si>
  <si>
    <t>鎌倉市</t>
  </si>
  <si>
    <t>台東区</t>
  </si>
  <si>
    <t>木更津市</t>
  </si>
  <si>
    <t>秩父市</t>
  </si>
  <si>
    <t>沼田市</t>
  </si>
  <si>
    <t>日光市</t>
  </si>
  <si>
    <t>結城市</t>
  </si>
  <si>
    <t>須賀川市</t>
  </si>
  <si>
    <t>寒河江市</t>
  </si>
  <si>
    <t>湯沢市</t>
  </si>
  <si>
    <t>名取市</t>
  </si>
  <si>
    <t>久慈市</t>
  </si>
  <si>
    <t>十和田市</t>
  </si>
  <si>
    <t>釧路市</t>
  </si>
  <si>
    <t>名護市</t>
  </si>
  <si>
    <t>出水市</t>
  </si>
  <si>
    <t>小林市</t>
  </si>
  <si>
    <t>佐伯市</t>
  </si>
  <si>
    <t>水俣市</t>
  </si>
  <si>
    <t>大村市</t>
  </si>
  <si>
    <t>伊万里市</t>
  </si>
  <si>
    <t>直方市</t>
  </si>
  <si>
    <t>土佐市</t>
  </si>
  <si>
    <t>新居浜市</t>
  </si>
  <si>
    <t>観音寺市</t>
  </si>
  <si>
    <t>吉野川市</t>
  </si>
  <si>
    <t>防府市</t>
  </si>
  <si>
    <t>尾道市</t>
  </si>
  <si>
    <t>笠岡市</t>
  </si>
  <si>
    <t>大田市</t>
  </si>
  <si>
    <t>岩美町</t>
  </si>
  <si>
    <t>御坊市</t>
  </si>
  <si>
    <t>橿原市</t>
  </si>
  <si>
    <t>西宮市</t>
  </si>
  <si>
    <t>池田市</t>
  </si>
  <si>
    <t>宇治市</t>
  </si>
  <si>
    <t>草津市</t>
  </si>
  <si>
    <t>桑名市</t>
  </si>
  <si>
    <t>瀬戸市</t>
  </si>
  <si>
    <t>三島市</t>
  </si>
  <si>
    <t>関市</t>
  </si>
  <si>
    <t>飯田市</t>
  </si>
  <si>
    <t>大月市</t>
  </si>
  <si>
    <t>勝山市</t>
  </si>
  <si>
    <t>珠洲市</t>
  </si>
  <si>
    <t>滑川市</t>
  </si>
  <si>
    <t>新発田市</t>
  </si>
  <si>
    <t>平塚市</t>
  </si>
  <si>
    <t>文京区</t>
  </si>
  <si>
    <t>館山市</t>
  </si>
  <si>
    <t>行田市</t>
  </si>
  <si>
    <t>太田市</t>
  </si>
  <si>
    <t>鹿沼市</t>
  </si>
  <si>
    <t>石岡市</t>
  </si>
  <si>
    <t>白河市</t>
  </si>
  <si>
    <t>新庄市</t>
  </si>
  <si>
    <t>男鹿市</t>
  </si>
  <si>
    <t>白石市</t>
  </si>
  <si>
    <t>北上市</t>
  </si>
  <si>
    <t>五所川原市</t>
  </si>
  <si>
    <t>室蘭市</t>
  </si>
  <si>
    <t>浦添市</t>
  </si>
  <si>
    <t>阿久根市</t>
  </si>
  <si>
    <t>日南市</t>
  </si>
  <si>
    <t>日田市</t>
  </si>
  <si>
    <t>荒尾市</t>
  </si>
  <si>
    <t>諫早市</t>
  </si>
  <si>
    <t>多久市</t>
  </si>
  <si>
    <t>久留米市</t>
  </si>
  <si>
    <t>南国市</t>
  </si>
  <si>
    <t>八幡浜市</t>
  </si>
  <si>
    <t>善通寺市</t>
  </si>
  <si>
    <t>阿南市</t>
  </si>
  <si>
    <t>萩市</t>
  </si>
  <si>
    <t>三原市</t>
  </si>
  <si>
    <t>玉野市</t>
  </si>
  <si>
    <t>益田市</t>
  </si>
  <si>
    <t>境港市</t>
  </si>
  <si>
    <t>有田市</t>
  </si>
  <si>
    <t>天理市</t>
  </si>
  <si>
    <t>明石市</t>
  </si>
  <si>
    <t>豊中市</t>
  </si>
  <si>
    <t>綾部市</t>
  </si>
  <si>
    <t>近江八幡市</t>
  </si>
  <si>
    <t>松阪市</t>
  </si>
  <si>
    <t>一宮市</t>
  </si>
  <si>
    <t>熱海市</t>
  </si>
  <si>
    <t>多治見市</t>
  </si>
  <si>
    <t>岡谷市</t>
  </si>
  <si>
    <t>山梨市</t>
  </si>
  <si>
    <t>大野市</t>
  </si>
  <si>
    <t>輪島市</t>
  </si>
  <si>
    <t>氷見市</t>
  </si>
  <si>
    <t>柏崎市</t>
  </si>
  <si>
    <t>横須賀市</t>
  </si>
  <si>
    <t>新宿区</t>
  </si>
  <si>
    <t>船橋市</t>
  </si>
  <si>
    <t>川口市</t>
  </si>
  <si>
    <t>伊勢崎市</t>
  </si>
  <si>
    <t>佐野市</t>
  </si>
  <si>
    <t>古河市</t>
  </si>
  <si>
    <t>いわき市</t>
  </si>
  <si>
    <t>酒田市</t>
  </si>
  <si>
    <t>大館市</t>
  </si>
  <si>
    <t>気仙沼市</t>
  </si>
  <si>
    <t>花巻市</t>
  </si>
  <si>
    <t>黒石市</t>
  </si>
  <si>
    <t>旭川市</t>
  </si>
  <si>
    <t>石垣市</t>
  </si>
  <si>
    <t>枕崎市</t>
  </si>
  <si>
    <t>延岡市</t>
  </si>
  <si>
    <t>中津市</t>
  </si>
  <si>
    <t>人吉市</t>
  </si>
  <si>
    <t>島原市</t>
  </si>
  <si>
    <t>鳥栖市</t>
  </si>
  <si>
    <t>大牟田市</t>
  </si>
  <si>
    <t>安芸市</t>
  </si>
  <si>
    <t>宇和島市</t>
  </si>
  <si>
    <t>坂出市</t>
  </si>
  <si>
    <t>小松島市</t>
  </si>
  <si>
    <t>山口市</t>
  </si>
  <si>
    <t>竹原市</t>
  </si>
  <si>
    <t>津山市</t>
  </si>
  <si>
    <t>出雲市</t>
  </si>
  <si>
    <t>倉吉市</t>
  </si>
  <si>
    <t>橋本市</t>
  </si>
  <si>
    <t>大和郡山市</t>
  </si>
  <si>
    <t>尼崎市</t>
  </si>
  <si>
    <t>岸和田市</t>
  </si>
  <si>
    <t>舞鶴市</t>
  </si>
  <si>
    <t>長浜市</t>
  </si>
  <si>
    <t>伊勢市</t>
  </si>
  <si>
    <t>岡崎市</t>
  </si>
  <si>
    <t>沼津市</t>
  </si>
  <si>
    <t>高山市</t>
  </si>
  <si>
    <t>上田市</t>
  </si>
  <si>
    <t>都留市</t>
  </si>
  <si>
    <t>小浜市</t>
  </si>
  <si>
    <t>小松市</t>
  </si>
  <si>
    <t>魚津市</t>
  </si>
  <si>
    <t>三条市</t>
  </si>
  <si>
    <t>相模原市</t>
  </si>
  <si>
    <t>港区</t>
  </si>
  <si>
    <t>市川市</t>
  </si>
  <si>
    <t>熊谷市</t>
  </si>
  <si>
    <t>桐生市</t>
  </si>
  <si>
    <t>栃木市</t>
  </si>
  <si>
    <t>土浦市</t>
  </si>
  <si>
    <t>郡山市</t>
  </si>
  <si>
    <t>鶴岡市</t>
  </si>
  <si>
    <t>横手市</t>
  </si>
  <si>
    <t>塩竈市</t>
    <phoneticPr fontId="6"/>
  </si>
  <si>
    <t>大船渡市</t>
  </si>
  <si>
    <t>八戸市</t>
  </si>
  <si>
    <t>小樽市</t>
  </si>
  <si>
    <t>宜野湾市</t>
  </si>
  <si>
    <t>鹿屋市</t>
  </si>
  <si>
    <t>都城市</t>
  </si>
  <si>
    <t>別府市</t>
  </si>
  <si>
    <t>八代市</t>
  </si>
  <si>
    <t>佐世保市</t>
  </si>
  <si>
    <t>唐津市</t>
  </si>
  <si>
    <t>福岡市</t>
  </si>
  <si>
    <t>室戸市</t>
  </si>
  <si>
    <t>今治市</t>
  </si>
  <si>
    <t>丸亀市</t>
  </si>
  <si>
    <t>鳴門市</t>
  </si>
  <si>
    <t>宇部市</t>
  </si>
  <si>
    <t>呉市</t>
  </si>
  <si>
    <t>倉敷市</t>
  </si>
  <si>
    <t>浜田市</t>
  </si>
  <si>
    <t>米子市</t>
  </si>
  <si>
    <t>海南市</t>
  </si>
  <si>
    <t>大和高田市</t>
  </si>
  <si>
    <t>姫路市</t>
  </si>
  <si>
    <t>堺市</t>
  </si>
  <si>
    <t>福知山市</t>
  </si>
  <si>
    <t>彦根市</t>
  </si>
  <si>
    <t>四日市市</t>
  </si>
  <si>
    <t>豊橋市</t>
  </si>
  <si>
    <t>浜松市</t>
  </si>
  <si>
    <t>大垣市</t>
  </si>
  <si>
    <t>松本市</t>
  </si>
  <si>
    <t>富士吉田市</t>
  </si>
  <si>
    <t>敦賀市</t>
  </si>
  <si>
    <t>七尾市</t>
  </si>
  <si>
    <t>高岡市</t>
  </si>
  <si>
    <t>長岡市</t>
  </si>
  <si>
    <t>川崎市</t>
  </si>
  <si>
    <t>中央区</t>
  </si>
  <si>
    <t>銚子市</t>
  </si>
  <si>
    <t>川越市</t>
  </si>
  <si>
    <t>高崎市</t>
  </si>
  <si>
    <t>足利市</t>
  </si>
  <si>
    <t>日立市</t>
  </si>
  <si>
    <t>会津若松市</t>
  </si>
  <si>
    <t>米沢市</t>
  </si>
  <si>
    <t>能代市</t>
  </si>
  <si>
    <t>石巻市</t>
  </si>
  <si>
    <t>宮古市</t>
  </si>
  <si>
    <t>弘前市</t>
  </si>
  <si>
    <t>函館市</t>
  </si>
  <si>
    <t>那覇市</t>
  </si>
  <si>
    <t>鹿児島市</t>
  </si>
  <si>
    <t>宮崎市</t>
  </si>
  <si>
    <t>大分市</t>
  </si>
  <si>
    <t>熊本市</t>
  </si>
  <si>
    <t>長崎市</t>
  </si>
  <si>
    <t>佐賀市</t>
  </si>
  <si>
    <t>北九州市</t>
  </si>
  <si>
    <t>高知市</t>
  </si>
  <si>
    <t>松山市</t>
  </si>
  <si>
    <t>高松市</t>
  </si>
  <si>
    <t>徳島市</t>
  </si>
  <si>
    <t>下関市</t>
  </si>
  <si>
    <t>広島市</t>
  </si>
  <si>
    <t>岡山市</t>
  </si>
  <si>
    <t>松江市</t>
  </si>
  <si>
    <t>鳥取市</t>
  </si>
  <si>
    <t>和歌山市</t>
  </si>
  <si>
    <t>奈良市</t>
  </si>
  <si>
    <t>神戸市</t>
  </si>
  <si>
    <t>大阪市</t>
  </si>
  <si>
    <t>京都市</t>
  </si>
  <si>
    <t>大津市</t>
  </si>
  <si>
    <t>津市</t>
  </si>
  <si>
    <t>名古屋市</t>
  </si>
  <si>
    <t>静岡市</t>
  </si>
  <si>
    <t>岐阜市</t>
  </si>
  <si>
    <t>長野市</t>
  </si>
  <si>
    <t>甲府市</t>
  </si>
  <si>
    <t>福井市</t>
  </si>
  <si>
    <t>金沢市</t>
  </si>
  <si>
    <t>富山市</t>
  </si>
  <si>
    <t>新潟市</t>
  </si>
  <si>
    <t>横浜市</t>
  </si>
  <si>
    <t>千代田区</t>
  </si>
  <si>
    <t>千葉市</t>
  </si>
  <si>
    <t>さいたま市</t>
  </si>
  <si>
    <t>前橋市</t>
  </si>
  <si>
    <t>宇都宮市</t>
  </si>
  <si>
    <t>水戸市</t>
  </si>
  <si>
    <t>福島市</t>
  </si>
  <si>
    <t>山形市</t>
  </si>
  <si>
    <t>秋田市</t>
  </si>
  <si>
    <t>仙台市</t>
  </si>
  <si>
    <t>盛岡市</t>
  </si>
  <si>
    <t>青森市</t>
  </si>
  <si>
    <t>沖縄県</t>
    <rPh sb="0" eb="3">
      <t>オキナワケン</t>
    </rPh>
    <phoneticPr fontId="6"/>
  </si>
  <si>
    <t>鹿児島県</t>
    <rPh sb="0" eb="4">
      <t>カゴシマケン</t>
    </rPh>
    <phoneticPr fontId="6"/>
  </si>
  <si>
    <t>宮崎県</t>
    <rPh sb="0" eb="2">
      <t>ミヤザキ</t>
    </rPh>
    <rPh sb="2" eb="3">
      <t>ケン</t>
    </rPh>
    <phoneticPr fontId="6"/>
  </si>
  <si>
    <t>大分県</t>
    <rPh sb="0" eb="3">
      <t>オオイタケン</t>
    </rPh>
    <phoneticPr fontId="6"/>
  </si>
  <si>
    <t>熊本県</t>
    <rPh sb="0" eb="3">
      <t>クマモトケン</t>
    </rPh>
    <phoneticPr fontId="6"/>
  </si>
  <si>
    <t>長崎県</t>
    <rPh sb="0" eb="3">
      <t>ナガサキケン</t>
    </rPh>
    <phoneticPr fontId="6"/>
  </si>
  <si>
    <t>佐賀県</t>
    <rPh sb="0" eb="3">
      <t>サガケン</t>
    </rPh>
    <phoneticPr fontId="6"/>
  </si>
  <si>
    <t>福岡県</t>
    <rPh sb="0" eb="3">
      <t>フクオカケン</t>
    </rPh>
    <phoneticPr fontId="6"/>
  </si>
  <si>
    <t>高知県</t>
    <rPh sb="0" eb="3">
      <t>コウチケン</t>
    </rPh>
    <phoneticPr fontId="6"/>
  </si>
  <si>
    <t>愛媛県</t>
    <rPh sb="0" eb="3">
      <t>エヒメケン</t>
    </rPh>
    <phoneticPr fontId="6"/>
  </si>
  <si>
    <t>香川県</t>
    <rPh sb="0" eb="3">
      <t>カガワケン</t>
    </rPh>
    <phoneticPr fontId="6"/>
  </si>
  <si>
    <t>徳島県</t>
    <rPh sb="0" eb="3">
      <t>トクシマケン</t>
    </rPh>
    <phoneticPr fontId="6"/>
  </si>
  <si>
    <t>山口県</t>
    <rPh sb="0" eb="3">
      <t>ヤマグチケン</t>
    </rPh>
    <phoneticPr fontId="6"/>
  </si>
  <si>
    <t>広島県</t>
    <rPh sb="0" eb="3">
      <t>ヒロシマケン</t>
    </rPh>
    <phoneticPr fontId="6"/>
  </si>
  <si>
    <t>岡山県</t>
    <rPh sb="0" eb="3">
      <t>オカヤマケン</t>
    </rPh>
    <phoneticPr fontId="6"/>
  </si>
  <si>
    <t>島根県</t>
    <rPh sb="0" eb="3">
      <t>シマネケン</t>
    </rPh>
    <phoneticPr fontId="6"/>
  </si>
  <si>
    <t>鳥取県</t>
    <rPh sb="0" eb="3">
      <t>トットリケン</t>
    </rPh>
    <phoneticPr fontId="6"/>
  </si>
  <si>
    <t>和歌山県</t>
    <rPh sb="0" eb="4">
      <t>ワカヤマケン</t>
    </rPh>
    <phoneticPr fontId="6"/>
  </si>
  <si>
    <t>奈良県</t>
    <rPh sb="0" eb="3">
      <t>ナラケン</t>
    </rPh>
    <phoneticPr fontId="6"/>
  </si>
  <si>
    <t>兵庫県</t>
    <rPh sb="0" eb="3">
      <t>ヒョウゴケン</t>
    </rPh>
    <phoneticPr fontId="6"/>
  </si>
  <si>
    <t>大阪府</t>
    <rPh sb="0" eb="3">
      <t>オオサカフ</t>
    </rPh>
    <phoneticPr fontId="6"/>
  </si>
  <si>
    <t>京都府</t>
    <rPh sb="0" eb="3">
      <t>キョウトフ</t>
    </rPh>
    <phoneticPr fontId="6"/>
  </si>
  <si>
    <t>滋賀県</t>
    <rPh sb="0" eb="3">
      <t>シガケン</t>
    </rPh>
    <phoneticPr fontId="6"/>
  </si>
  <si>
    <t>三重県</t>
    <rPh sb="0" eb="3">
      <t>ミエケン</t>
    </rPh>
    <phoneticPr fontId="6"/>
  </si>
  <si>
    <t>愛知県</t>
    <rPh sb="0" eb="3">
      <t>アイチケン</t>
    </rPh>
    <phoneticPr fontId="6"/>
  </si>
  <si>
    <t>静岡県</t>
    <rPh sb="0" eb="3">
      <t>シズオカケン</t>
    </rPh>
    <phoneticPr fontId="6"/>
  </si>
  <si>
    <t>岐阜県</t>
    <rPh sb="0" eb="3">
      <t>ギフケン</t>
    </rPh>
    <phoneticPr fontId="6"/>
  </si>
  <si>
    <t>長野県</t>
    <rPh sb="0" eb="3">
      <t>ナガノケン</t>
    </rPh>
    <phoneticPr fontId="6"/>
  </si>
  <si>
    <t>山梨県</t>
    <rPh sb="0" eb="3">
      <t>ヤマナシケン</t>
    </rPh>
    <phoneticPr fontId="6"/>
  </si>
  <si>
    <t>福井県</t>
    <rPh sb="0" eb="3">
      <t>フクイケン</t>
    </rPh>
    <phoneticPr fontId="6"/>
  </si>
  <si>
    <t>石川県</t>
    <rPh sb="0" eb="3">
      <t>イシカワケン</t>
    </rPh>
    <phoneticPr fontId="6"/>
  </si>
  <si>
    <t>富山県</t>
    <rPh sb="0" eb="3">
      <t>トヤマケン</t>
    </rPh>
    <phoneticPr fontId="6"/>
  </si>
  <si>
    <t>新潟県</t>
    <rPh sb="0" eb="3">
      <t>ニイガタケン</t>
    </rPh>
    <phoneticPr fontId="6"/>
  </si>
  <si>
    <t>神奈川県</t>
    <rPh sb="0" eb="4">
      <t>カナガワケン</t>
    </rPh>
    <phoneticPr fontId="6"/>
  </si>
  <si>
    <t>東京都</t>
    <rPh sb="0" eb="3">
      <t>トウキョウト</t>
    </rPh>
    <phoneticPr fontId="6"/>
  </si>
  <si>
    <t>千葉県</t>
    <rPh sb="0" eb="3">
      <t>チバケン</t>
    </rPh>
    <phoneticPr fontId="6"/>
  </si>
  <si>
    <t>埼玉県</t>
    <rPh sb="0" eb="3">
      <t>サイタマケン</t>
    </rPh>
    <phoneticPr fontId="6"/>
  </si>
  <si>
    <t>群馬県</t>
    <rPh sb="0" eb="3">
      <t>グンマケン</t>
    </rPh>
    <phoneticPr fontId="6"/>
  </si>
  <si>
    <t>栃木県</t>
    <rPh sb="0" eb="3">
      <t>トチギケン</t>
    </rPh>
    <phoneticPr fontId="6"/>
  </si>
  <si>
    <t>茨城県</t>
    <rPh sb="0" eb="3">
      <t>イバラキケン</t>
    </rPh>
    <phoneticPr fontId="6"/>
  </si>
  <si>
    <t>福島県</t>
    <rPh sb="0" eb="3">
      <t>フクシマケン</t>
    </rPh>
    <phoneticPr fontId="6"/>
  </si>
  <si>
    <t>山形県</t>
    <rPh sb="0" eb="3">
      <t>ヤマガタケン</t>
    </rPh>
    <phoneticPr fontId="6"/>
  </si>
  <si>
    <t>秋田県</t>
    <rPh sb="0" eb="3">
      <t>アキタケン</t>
    </rPh>
    <phoneticPr fontId="6"/>
  </si>
  <si>
    <t>宮城県</t>
    <rPh sb="0" eb="3">
      <t>ミヤギケン</t>
    </rPh>
    <phoneticPr fontId="6"/>
  </si>
  <si>
    <t>岩手県</t>
    <rPh sb="0" eb="3">
      <t>イワテケン</t>
    </rPh>
    <phoneticPr fontId="6"/>
  </si>
  <si>
    <t>青森県</t>
    <rPh sb="0" eb="3">
      <t>アオモリケン</t>
    </rPh>
    <phoneticPr fontId="6"/>
  </si>
  <si>
    <t>長崎市</t>
    <rPh sb="0" eb="3">
      <t>ナガサキシ</t>
    </rPh>
    <phoneticPr fontId="6"/>
  </si>
  <si>
    <t>長崎県</t>
    <rPh sb="0" eb="3">
      <t>ナガサキケン</t>
    </rPh>
    <phoneticPr fontId="6"/>
  </si>
  <si>
    <t>鳥栖市</t>
    <rPh sb="0" eb="3">
      <t>トスシ</t>
    </rPh>
    <phoneticPr fontId="6"/>
  </si>
  <si>
    <t>佐賀県</t>
    <rPh sb="0" eb="3">
      <t>サガケン</t>
    </rPh>
    <phoneticPr fontId="6"/>
  </si>
  <si>
    <t>久山町</t>
    <rPh sb="0" eb="3">
      <t>ヒサヤママチ</t>
    </rPh>
    <phoneticPr fontId="6"/>
  </si>
  <si>
    <t>福岡県</t>
    <rPh sb="0" eb="3">
      <t>フクオカケン</t>
    </rPh>
    <phoneticPr fontId="6"/>
  </si>
  <si>
    <t>須惠町</t>
    <rPh sb="0" eb="3">
      <t>スエマチ</t>
    </rPh>
    <phoneticPr fontId="6"/>
  </si>
  <si>
    <t>篠栗町</t>
    <rPh sb="0" eb="1">
      <t>シノ</t>
    </rPh>
    <rPh sb="1" eb="2">
      <t>クリ</t>
    </rPh>
    <rPh sb="2" eb="3">
      <t>マチ</t>
    </rPh>
    <phoneticPr fontId="6"/>
  </si>
  <si>
    <t>宇美町</t>
    <rPh sb="0" eb="3">
      <t>ウミマチ</t>
    </rPh>
    <phoneticPr fontId="6"/>
  </si>
  <si>
    <t>宮若市</t>
    <rPh sb="0" eb="3">
      <t>ミヤワカシ</t>
    </rPh>
    <phoneticPr fontId="6"/>
  </si>
  <si>
    <t>古賀市</t>
    <rPh sb="0" eb="3">
      <t>コガシ</t>
    </rPh>
    <phoneticPr fontId="6"/>
  </si>
  <si>
    <t>筑紫野市</t>
    <rPh sb="0" eb="4">
      <t>チクシノシ</t>
    </rPh>
    <phoneticPr fontId="6"/>
  </si>
  <si>
    <t>飯塚市</t>
    <rPh sb="0" eb="3">
      <t>イイヅカシ</t>
    </rPh>
    <phoneticPr fontId="6"/>
  </si>
  <si>
    <t>北九州市</t>
    <rPh sb="0" eb="4">
      <t>キタキュウシュウシ</t>
    </rPh>
    <phoneticPr fontId="6"/>
  </si>
  <si>
    <t>綾川町</t>
    <rPh sb="0" eb="2">
      <t>アヤカワ</t>
    </rPh>
    <rPh sb="2" eb="3">
      <t>チョウ</t>
    </rPh>
    <phoneticPr fontId="6"/>
  </si>
  <si>
    <t>香川県</t>
    <rPh sb="0" eb="3">
      <t>カガワケン</t>
    </rPh>
    <phoneticPr fontId="6"/>
  </si>
  <si>
    <t>三木町</t>
    <rPh sb="0" eb="3">
      <t>ミキチョウ</t>
    </rPh>
    <phoneticPr fontId="6"/>
  </si>
  <si>
    <t>さぬき市</t>
    <rPh sb="3" eb="4">
      <t>シ</t>
    </rPh>
    <phoneticPr fontId="6"/>
  </si>
  <si>
    <t>坂出市</t>
    <rPh sb="0" eb="3">
      <t>サカイデシ</t>
    </rPh>
    <phoneticPr fontId="6"/>
  </si>
  <si>
    <t>藍住町</t>
    <rPh sb="0" eb="2">
      <t>アイズミ</t>
    </rPh>
    <rPh sb="2" eb="3">
      <t>マチ</t>
    </rPh>
    <phoneticPr fontId="6"/>
  </si>
  <si>
    <t>徳島県</t>
    <rPh sb="0" eb="3">
      <t>トクシマケン</t>
    </rPh>
    <phoneticPr fontId="6"/>
  </si>
  <si>
    <t>北島町</t>
    <rPh sb="0" eb="2">
      <t>キタジマ</t>
    </rPh>
    <rPh sb="2" eb="3">
      <t>マチ</t>
    </rPh>
    <phoneticPr fontId="6"/>
  </si>
  <si>
    <t>松茂町</t>
    <rPh sb="0" eb="2">
      <t>マツシゲ</t>
    </rPh>
    <rPh sb="2" eb="3">
      <t>チョウ</t>
    </rPh>
    <phoneticPr fontId="6"/>
  </si>
  <si>
    <t>勝浦町</t>
    <rPh sb="0" eb="2">
      <t>カツウラ</t>
    </rPh>
    <rPh sb="2" eb="3">
      <t>マチ</t>
    </rPh>
    <phoneticPr fontId="6"/>
  </si>
  <si>
    <t>美馬市</t>
    <rPh sb="0" eb="3">
      <t>ミマシ</t>
    </rPh>
    <phoneticPr fontId="6"/>
  </si>
  <si>
    <t>阿南市</t>
    <rPh sb="0" eb="3">
      <t>アナンシ</t>
    </rPh>
    <phoneticPr fontId="6"/>
  </si>
  <si>
    <t>小松島市</t>
    <rPh sb="0" eb="4">
      <t>コマツシマシ</t>
    </rPh>
    <phoneticPr fontId="6"/>
  </si>
  <si>
    <t>鳴門市</t>
    <rPh sb="0" eb="3">
      <t>ナルトシ</t>
    </rPh>
    <phoneticPr fontId="6"/>
  </si>
  <si>
    <t>徳島市</t>
    <rPh sb="0" eb="3">
      <t>トクシマシ</t>
    </rPh>
    <phoneticPr fontId="6"/>
  </si>
  <si>
    <t>周南市</t>
    <rPh sb="0" eb="3">
      <t>シュウナンシ</t>
    </rPh>
    <phoneticPr fontId="6"/>
  </si>
  <si>
    <t>山口県</t>
    <rPh sb="0" eb="3">
      <t>ヤマグチケン</t>
    </rPh>
    <phoneticPr fontId="6"/>
  </si>
  <si>
    <t>岩国市</t>
    <rPh sb="0" eb="3">
      <t>イワクニシ</t>
    </rPh>
    <phoneticPr fontId="6"/>
  </si>
  <si>
    <t>坂町</t>
    <rPh sb="0" eb="2">
      <t>サカチョウ</t>
    </rPh>
    <phoneticPr fontId="6"/>
  </si>
  <si>
    <t>広島県</t>
    <rPh sb="0" eb="3">
      <t>ヒロシマケン</t>
    </rPh>
    <phoneticPr fontId="6"/>
  </si>
  <si>
    <t>海田町</t>
    <rPh sb="0" eb="3">
      <t>カイタチョウ</t>
    </rPh>
    <phoneticPr fontId="6"/>
  </si>
  <si>
    <t>世羅町</t>
    <rPh sb="0" eb="3">
      <t>セラチョウ</t>
    </rPh>
    <phoneticPr fontId="6"/>
  </si>
  <si>
    <t>安芸太田町</t>
    <rPh sb="0" eb="5">
      <t>アキオオタチョウ</t>
    </rPh>
    <phoneticPr fontId="6"/>
  </si>
  <si>
    <t>熊野町</t>
    <rPh sb="0" eb="3">
      <t>クマノチョウ</t>
    </rPh>
    <phoneticPr fontId="6"/>
  </si>
  <si>
    <t>安芸高田市</t>
    <rPh sb="0" eb="2">
      <t>アキ</t>
    </rPh>
    <rPh sb="2" eb="5">
      <t>タカダシ</t>
    </rPh>
    <phoneticPr fontId="6"/>
  </si>
  <si>
    <t>廿日市市</t>
    <rPh sb="0" eb="4">
      <t>ハツカイチシ</t>
    </rPh>
    <phoneticPr fontId="6"/>
  </si>
  <si>
    <t>東広島市</t>
    <rPh sb="0" eb="4">
      <t>ヒガシヒロシマシ</t>
    </rPh>
    <phoneticPr fontId="6"/>
  </si>
  <si>
    <t>三原市</t>
    <rPh sb="0" eb="3">
      <t>ミハラシ</t>
    </rPh>
    <phoneticPr fontId="6"/>
  </si>
  <si>
    <t>竹原市</t>
    <rPh sb="0" eb="3">
      <t>タケハラシ</t>
    </rPh>
    <phoneticPr fontId="6"/>
  </si>
  <si>
    <t>呉市</t>
    <rPh sb="0" eb="2">
      <t>クレシ</t>
    </rPh>
    <phoneticPr fontId="6"/>
  </si>
  <si>
    <t>備前市</t>
    <rPh sb="0" eb="3">
      <t>ビゼンシ</t>
    </rPh>
    <phoneticPr fontId="6"/>
  </si>
  <si>
    <t>岡山県</t>
    <rPh sb="0" eb="3">
      <t>オカヤマケン</t>
    </rPh>
    <phoneticPr fontId="6"/>
  </si>
  <si>
    <t>玉野市</t>
    <rPh sb="0" eb="3">
      <t>タマノシ</t>
    </rPh>
    <phoneticPr fontId="6"/>
  </si>
  <si>
    <t>岡山市</t>
    <rPh sb="0" eb="3">
      <t>オカヤマシ</t>
    </rPh>
    <phoneticPr fontId="6"/>
  </si>
  <si>
    <t>明日香村</t>
    <rPh sb="0" eb="4">
      <t>アスカムラ</t>
    </rPh>
    <phoneticPr fontId="6"/>
  </si>
  <si>
    <t>奈良県</t>
    <rPh sb="0" eb="3">
      <t>ナラケン</t>
    </rPh>
    <phoneticPr fontId="6"/>
  </si>
  <si>
    <t>曽爾村</t>
    <rPh sb="0" eb="2">
      <t>ソニ</t>
    </rPh>
    <rPh sb="2" eb="3">
      <t>ムラ</t>
    </rPh>
    <phoneticPr fontId="6"/>
  </si>
  <si>
    <t>山添村</t>
    <rPh sb="0" eb="3">
      <t>ヤマゾエムラ</t>
    </rPh>
    <phoneticPr fontId="6"/>
  </si>
  <si>
    <t>吉野町</t>
    <rPh sb="0" eb="3">
      <t>ヨシノチョウ</t>
    </rPh>
    <phoneticPr fontId="6"/>
  </si>
  <si>
    <t>高取町</t>
    <rPh sb="0" eb="2">
      <t>タカトリ</t>
    </rPh>
    <rPh sb="2" eb="3">
      <t>マチ</t>
    </rPh>
    <phoneticPr fontId="6"/>
  </si>
  <si>
    <t>田原本町</t>
    <rPh sb="0" eb="2">
      <t>タワラ</t>
    </rPh>
    <rPh sb="2" eb="4">
      <t>ホンマチ</t>
    </rPh>
    <phoneticPr fontId="6"/>
  </si>
  <si>
    <t>三宅町</t>
    <rPh sb="0" eb="3">
      <t>ミヤケチョウ</t>
    </rPh>
    <phoneticPr fontId="6"/>
  </si>
  <si>
    <t>宇陀市</t>
    <rPh sb="0" eb="3">
      <t>ウダシ</t>
    </rPh>
    <phoneticPr fontId="6"/>
  </si>
  <si>
    <t>五條市</t>
    <rPh sb="0" eb="3">
      <t>ゴジョウシ</t>
    </rPh>
    <phoneticPr fontId="6"/>
  </si>
  <si>
    <t>桜井市</t>
    <rPh sb="0" eb="3">
      <t>サクライシ</t>
    </rPh>
    <phoneticPr fontId="6"/>
  </si>
  <si>
    <t>播磨町</t>
    <rPh sb="0" eb="2">
      <t>ハリマ</t>
    </rPh>
    <rPh sb="2" eb="3">
      <t>マチ</t>
    </rPh>
    <phoneticPr fontId="6"/>
  </si>
  <si>
    <t>兵庫県</t>
    <rPh sb="0" eb="3">
      <t>ヒョウゴケン</t>
    </rPh>
    <phoneticPr fontId="6"/>
  </si>
  <si>
    <t>稲美町</t>
    <rPh sb="0" eb="1">
      <t>イネ</t>
    </rPh>
    <rPh sb="1" eb="2">
      <t>ビ</t>
    </rPh>
    <rPh sb="2" eb="3">
      <t>マチ</t>
    </rPh>
    <phoneticPr fontId="6"/>
  </si>
  <si>
    <t>加東市</t>
    <rPh sb="0" eb="3">
      <t>カトウシ</t>
    </rPh>
    <phoneticPr fontId="6"/>
  </si>
  <si>
    <t>加西市</t>
    <rPh sb="0" eb="1">
      <t>カ</t>
    </rPh>
    <rPh sb="1" eb="2">
      <t>ニシ</t>
    </rPh>
    <rPh sb="2" eb="3">
      <t>シ</t>
    </rPh>
    <phoneticPr fontId="6"/>
  </si>
  <si>
    <t>小野市</t>
    <rPh sb="0" eb="3">
      <t>オノシ</t>
    </rPh>
    <phoneticPr fontId="6"/>
  </si>
  <si>
    <t>三木市</t>
    <rPh sb="0" eb="3">
      <t>ミキシ</t>
    </rPh>
    <phoneticPr fontId="6"/>
  </si>
  <si>
    <t>加古川市</t>
    <rPh sb="0" eb="4">
      <t>カコガワシ</t>
    </rPh>
    <phoneticPr fontId="6"/>
  </si>
  <si>
    <t>姫路市</t>
    <rPh sb="0" eb="3">
      <t>ヒメジシ</t>
    </rPh>
    <phoneticPr fontId="6"/>
  </si>
  <si>
    <t>南山城村</t>
    <rPh sb="0" eb="1">
      <t>ミナミ</t>
    </rPh>
    <rPh sb="1" eb="3">
      <t>ヤマシロ</t>
    </rPh>
    <rPh sb="3" eb="4">
      <t>ムラ</t>
    </rPh>
    <phoneticPr fontId="6"/>
  </si>
  <si>
    <t>京都府</t>
    <rPh sb="0" eb="3">
      <t>キョウトフ</t>
    </rPh>
    <phoneticPr fontId="6"/>
  </si>
  <si>
    <t>井手町</t>
    <rPh sb="0" eb="2">
      <t>イデ</t>
    </rPh>
    <phoneticPr fontId="6"/>
  </si>
  <si>
    <t>大山崎町</t>
    <rPh sb="0" eb="2">
      <t>オオヤマ</t>
    </rPh>
    <rPh sb="2" eb="3">
      <t>ザキ</t>
    </rPh>
    <rPh sb="3" eb="4">
      <t>マチ</t>
    </rPh>
    <phoneticPr fontId="6"/>
  </si>
  <si>
    <t>多賀町</t>
    <rPh sb="0" eb="2">
      <t>タガ</t>
    </rPh>
    <rPh sb="2" eb="3">
      <t>マチ</t>
    </rPh>
    <phoneticPr fontId="6"/>
  </si>
  <si>
    <t>滋賀県</t>
    <rPh sb="0" eb="3">
      <t>シガケン</t>
    </rPh>
    <phoneticPr fontId="6"/>
  </si>
  <si>
    <t>愛荘町</t>
    <rPh sb="0" eb="1">
      <t>アイ</t>
    </rPh>
    <rPh sb="1" eb="2">
      <t>ソウ</t>
    </rPh>
    <rPh sb="2" eb="3">
      <t>マチ</t>
    </rPh>
    <phoneticPr fontId="6"/>
  </si>
  <si>
    <t>竜王町</t>
    <rPh sb="0" eb="2">
      <t>リュウオウ</t>
    </rPh>
    <rPh sb="2" eb="3">
      <t>マチ</t>
    </rPh>
    <phoneticPr fontId="6"/>
  </si>
  <si>
    <t>日野町</t>
    <rPh sb="0" eb="2">
      <t>ヒノ</t>
    </rPh>
    <rPh sb="2" eb="3">
      <t>マチ</t>
    </rPh>
    <phoneticPr fontId="6"/>
  </si>
  <si>
    <t>米原市</t>
    <rPh sb="0" eb="3">
      <t>マイバラシ</t>
    </rPh>
    <phoneticPr fontId="6"/>
  </si>
  <si>
    <t>東近江市</t>
    <rPh sb="0" eb="4">
      <t>ヒガシオウミシ</t>
    </rPh>
    <phoneticPr fontId="6"/>
  </si>
  <si>
    <t>高島市</t>
    <rPh sb="0" eb="2">
      <t>タカシマ</t>
    </rPh>
    <rPh sb="2" eb="3">
      <t>シ</t>
    </rPh>
    <phoneticPr fontId="6"/>
  </si>
  <si>
    <t>湖南市</t>
    <rPh sb="0" eb="3">
      <t>コナンシ</t>
    </rPh>
    <phoneticPr fontId="6"/>
  </si>
  <si>
    <t>長浜市</t>
    <rPh sb="0" eb="3">
      <t>ナガハマシ</t>
    </rPh>
    <phoneticPr fontId="6"/>
  </si>
  <si>
    <t>川越町</t>
    <rPh sb="0" eb="2">
      <t>カワゴエ</t>
    </rPh>
    <rPh sb="2" eb="3">
      <t>マチ</t>
    </rPh>
    <phoneticPr fontId="6"/>
  </si>
  <si>
    <t>三重県</t>
    <rPh sb="0" eb="3">
      <t>ミエケン</t>
    </rPh>
    <phoneticPr fontId="6"/>
  </si>
  <si>
    <t>朝日町</t>
    <rPh sb="0" eb="2">
      <t>アサヒ</t>
    </rPh>
    <rPh sb="2" eb="3">
      <t>マチ</t>
    </rPh>
    <phoneticPr fontId="6"/>
  </si>
  <si>
    <t>菰野町</t>
    <rPh sb="0" eb="2">
      <t>コモノ</t>
    </rPh>
    <rPh sb="2" eb="3">
      <t>マチ</t>
    </rPh>
    <phoneticPr fontId="6"/>
  </si>
  <si>
    <t>東員町</t>
    <rPh sb="0" eb="2">
      <t>トウイン</t>
    </rPh>
    <rPh sb="2" eb="3">
      <t>マチ</t>
    </rPh>
    <phoneticPr fontId="6"/>
  </si>
  <si>
    <t>木曽岬町</t>
    <rPh sb="0" eb="2">
      <t>キソ</t>
    </rPh>
    <rPh sb="2" eb="3">
      <t>ミサキ</t>
    </rPh>
    <rPh sb="3" eb="4">
      <t>マチ</t>
    </rPh>
    <phoneticPr fontId="6"/>
  </si>
  <si>
    <t>伊賀市</t>
    <rPh sb="0" eb="3">
      <t>イガシ</t>
    </rPh>
    <phoneticPr fontId="6"/>
  </si>
  <si>
    <t>いなべ市</t>
    <rPh sb="3" eb="4">
      <t>シ</t>
    </rPh>
    <phoneticPr fontId="6"/>
  </si>
  <si>
    <t>名張市</t>
    <rPh sb="0" eb="3">
      <t>ナバリシ</t>
    </rPh>
    <phoneticPr fontId="6"/>
  </si>
  <si>
    <t>飛島村</t>
    <rPh sb="0" eb="3">
      <t>トビシマムラ</t>
    </rPh>
    <phoneticPr fontId="6"/>
  </si>
  <si>
    <t>愛知県</t>
    <rPh sb="0" eb="3">
      <t>アイチケン</t>
    </rPh>
    <phoneticPr fontId="6"/>
  </si>
  <si>
    <t>武豊町</t>
    <rPh sb="0" eb="2">
      <t>タケトヨ</t>
    </rPh>
    <rPh sb="2" eb="3">
      <t>マチ</t>
    </rPh>
    <phoneticPr fontId="6"/>
  </si>
  <si>
    <t>東浦町</t>
    <rPh sb="0" eb="2">
      <t>ヒガシウラ</t>
    </rPh>
    <rPh sb="2" eb="3">
      <t>マチ</t>
    </rPh>
    <phoneticPr fontId="6"/>
  </si>
  <si>
    <t>阿久比町</t>
    <phoneticPr fontId="6"/>
  </si>
  <si>
    <t>扶桑町</t>
    <rPh sb="0" eb="2">
      <t>フソウ</t>
    </rPh>
    <rPh sb="2" eb="3">
      <t>マチ</t>
    </rPh>
    <phoneticPr fontId="6"/>
  </si>
  <si>
    <t>大口町</t>
    <rPh sb="0" eb="2">
      <t>オオクチ</t>
    </rPh>
    <rPh sb="2" eb="3">
      <t>マチ</t>
    </rPh>
    <phoneticPr fontId="6"/>
  </si>
  <si>
    <t>新城市</t>
    <rPh sb="0" eb="2">
      <t>シンジョウ</t>
    </rPh>
    <rPh sb="2" eb="3">
      <t>シ</t>
    </rPh>
    <phoneticPr fontId="6"/>
  </si>
  <si>
    <t>小牧市</t>
    <rPh sb="0" eb="3">
      <t>コマキシ</t>
    </rPh>
    <phoneticPr fontId="6"/>
  </si>
  <si>
    <t>常滑市</t>
    <rPh sb="0" eb="3">
      <t>トコナメシ</t>
    </rPh>
    <phoneticPr fontId="6"/>
  </si>
  <si>
    <t>半田市</t>
    <rPh sb="0" eb="3">
      <t>ハンダシ</t>
    </rPh>
    <phoneticPr fontId="6"/>
  </si>
  <si>
    <t>一宮市</t>
    <rPh sb="0" eb="3">
      <t>イチノミヤシ</t>
    </rPh>
    <phoneticPr fontId="6"/>
  </si>
  <si>
    <t>豊橋市</t>
    <rPh sb="0" eb="3">
      <t>トヨハシシ</t>
    </rPh>
    <phoneticPr fontId="6"/>
  </si>
  <si>
    <t>森町</t>
    <rPh sb="0" eb="2">
      <t>モリマチ</t>
    </rPh>
    <phoneticPr fontId="6"/>
  </si>
  <si>
    <t>静岡県</t>
    <rPh sb="0" eb="3">
      <t>シズオカケン</t>
    </rPh>
    <phoneticPr fontId="6"/>
  </si>
  <si>
    <t>川根本町</t>
    <rPh sb="0" eb="2">
      <t>カワネ</t>
    </rPh>
    <rPh sb="2" eb="4">
      <t>ホンチョウ</t>
    </rPh>
    <phoneticPr fontId="6"/>
  </si>
  <si>
    <t>小山町</t>
    <rPh sb="0" eb="2">
      <t>オヤマ</t>
    </rPh>
    <rPh sb="2" eb="3">
      <t>マチ</t>
    </rPh>
    <phoneticPr fontId="6"/>
  </si>
  <si>
    <t>長泉町</t>
    <rPh sb="0" eb="2">
      <t>ナガイズミ</t>
    </rPh>
    <rPh sb="2" eb="3">
      <t>マチ</t>
    </rPh>
    <phoneticPr fontId="6"/>
  </si>
  <si>
    <t>清水町</t>
    <rPh sb="0" eb="3">
      <t>シミズマチ</t>
    </rPh>
    <phoneticPr fontId="6"/>
  </si>
  <si>
    <t>函南町</t>
    <rPh sb="0" eb="2">
      <t>カンナミ</t>
    </rPh>
    <rPh sb="2" eb="3">
      <t>チョウ</t>
    </rPh>
    <phoneticPr fontId="6"/>
  </si>
  <si>
    <t>湖西市</t>
    <rPh sb="0" eb="2">
      <t>コセイ</t>
    </rPh>
    <rPh sb="2" eb="3">
      <t>シ</t>
    </rPh>
    <phoneticPr fontId="6"/>
  </si>
  <si>
    <t>袋井市</t>
    <rPh sb="0" eb="3">
      <t>フクロイシ</t>
    </rPh>
    <phoneticPr fontId="6"/>
  </si>
  <si>
    <t>藤枝市</t>
    <rPh sb="0" eb="3">
      <t>フジエダシ</t>
    </rPh>
    <phoneticPr fontId="6"/>
  </si>
  <si>
    <t>掛川市</t>
    <rPh sb="0" eb="3">
      <t>カケガワシ</t>
    </rPh>
    <phoneticPr fontId="6"/>
  </si>
  <si>
    <t>焼津市</t>
    <rPh sb="0" eb="3">
      <t>ヤイヅシ</t>
    </rPh>
    <phoneticPr fontId="6"/>
  </si>
  <si>
    <t>富士市</t>
    <rPh sb="0" eb="3">
      <t>フジシ</t>
    </rPh>
    <phoneticPr fontId="6"/>
  </si>
  <si>
    <t>島田市</t>
    <rPh sb="0" eb="3">
      <t>シマダシ</t>
    </rPh>
    <phoneticPr fontId="6"/>
  </si>
  <si>
    <t>富士宮市</t>
    <rPh sb="0" eb="4">
      <t>フジノミヤシ</t>
    </rPh>
    <phoneticPr fontId="6"/>
  </si>
  <si>
    <t>三島市</t>
    <rPh sb="0" eb="3">
      <t>ミシマシ</t>
    </rPh>
    <phoneticPr fontId="6"/>
  </si>
  <si>
    <t>浜松市</t>
    <rPh sb="0" eb="3">
      <t>ハママツシ</t>
    </rPh>
    <phoneticPr fontId="6"/>
  </si>
  <si>
    <t>御嵩町</t>
    <rPh sb="0" eb="1">
      <t>オン</t>
    </rPh>
    <rPh sb="1" eb="2">
      <t>タカ</t>
    </rPh>
    <rPh sb="2" eb="3">
      <t>マチ</t>
    </rPh>
    <phoneticPr fontId="6"/>
  </si>
  <si>
    <t>岐阜県</t>
    <rPh sb="0" eb="3">
      <t>ギフケン</t>
    </rPh>
    <phoneticPr fontId="6"/>
  </si>
  <si>
    <t>八百津町</t>
    <rPh sb="0" eb="3">
      <t>ヤオツ</t>
    </rPh>
    <rPh sb="3" eb="4">
      <t>チョウ</t>
    </rPh>
    <phoneticPr fontId="6"/>
  </si>
  <si>
    <t>坂祝町</t>
    <rPh sb="0" eb="1">
      <t>サカ</t>
    </rPh>
    <rPh sb="1" eb="2">
      <t>イワ</t>
    </rPh>
    <rPh sb="2" eb="3">
      <t>マチ</t>
    </rPh>
    <phoneticPr fontId="6"/>
  </si>
  <si>
    <t>北方町</t>
    <rPh sb="0" eb="2">
      <t>ホッポウ</t>
    </rPh>
    <rPh sb="2" eb="3">
      <t>マチ</t>
    </rPh>
    <phoneticPr fontId="6"/>
  </si>
  <si>
    <t>安八町</t>
    <rPh sb="0" eb="1">
      <t>ヤス</t>
    </rPh>
    <rPh sb="1" eb="2">
      <t>ハチ</t>
    </rPh>
    <rPh sb="2" eb="3">
      <t>マチ</t>
    </rPh>
    <phoneticPr fontId="6"/>
  </si>
  <si>
    <t>神戸町</t>
    <rPh sb="0" eb="2">
      <t>コウベ</t>
    </rPh>
    <rPh sb="2" eb="3">
      <t>マチ</t>
    </rPh>
    <phoneticPr fontId="6"/>
  </si>
  <si>
    <t>笠松町</t>
    <rPh sb="0" eb="2">
      <t>カサマツ</t>
    </rPh>
    <rPh sb="2" eb="3">
      <t>マチ</t>
    </rPh>
    <phoneticPr fontId="6"/>
  </si>
  <si>
    <t>岐南町</t>
    <rPh sb="0" eb="2">
      <t>ギナン</t>
    </rPh>
    <rPh sb="2" eb="3">
      <t>チョウ</t>
    </rPh>
    <phoneticPr fontId="6"/>
  </si>
  <si>
    <t>本巣市</t>
    <rPh sb="0" eb="2">
      <t>モトス</t>
    </rPh>
    <rPh sb="2" eb="3">
      <t>シ</t>
    </rPh>
    <phoneticPr fontId="6"/>
  </si>
  <si>
    <t>瑞穂市</t>
    <rPh sb="0" eb="3">
      <t>ミズホシ</t>
    </rPh>
    <phoneticPr fontId="6"/>
  </si>
  <si>
    <t>可児市</t>
    <rPh sb="0" eb="2">
      <t>カニ</t>
    </rPh>
    <rPh sb="2" eb="3">
      <t>シ</t>
    </rPh>
    <phoneticPr fontId="6"/>
  </si>
  <si>
    <t>各務原市</t>
    <rPh sb="0" eb="4">
      <t>カガミハラシ</t>
    </rPh>
    <phoneticPr fontId="6"/>
  </si>
  <si>
    <t>土岐市</t>
    <rPh sb="0" eb="3">
      <t>トキシ</t>
    </rPh>
    <phoneticPr fontId="6"/>
  </si>
  <si>
    <t>美濃加茂市</t>
    <rPh sb="0" eb="5">
      <t>ミノカモシ</t>
    </rPh>
    <phoneticPr fontId="6"/>
  </si>
  <si>
    <t>羽島市</t>
    <rPh sb="0" eb="3">
      <t>ハシマシ</t>
    </rPh>
    <phoneticPr fontId="6"/>
  </si>
  <si>
    <t>関市</t>
    <rPh sb="0" eb="2">
      <t>セキシ</t>
    </rPh>
    <phoneticPr fontId="6"/>
  </si>
  <si>
    <t>多治見市</t>
    <rPh sb="0" eb="4">
      <t>タジミシ</t>
    </rPh>
    <phoneticPr fontId="6"/>
  </si>
  <si>
    <t>高山市</t>
    <rPh sb="0" eb="3">
      <t>タカヤマシ</t>
    </rPh>
    <phoneticPr fontId="6"/>
  </si>
  <si>
    <t>大垣市</t>
    <rPh sb="0" eb="3">
      <t>オオガキシ</t>
    </rPh>
    <phoneticPr fontId="6"/>
  </si>
  <si>
    <t>筑北村</t>
    <rPh sb="0" eb="1">
      <t>ツク</t>
    </rPh>
    <rPh sb="1" eb="3">
      <t>キタムラ</t>
    </rPh>
    <phoneticPr fontId="6"/>
  </si>
  <si>
    <t>長野県</t>
    <rPh sb="0" eb="3">
      <t>ナガノケン</t>
    </rPh>
    <phoneticPr fontId="6"/>
  </si>
  <si>
    <t>朝日村</t>
    <rPh sb="0" eb="2">
      <t>アサヒ</t>
    </rPh>
    <rPh sb="2" eb="3">
      <t>ムラ</t>
    </rPh>
    <phoneticPr fontId="6"/>
  </si>
  <si>
    <t>木祖村</t>
    <rPh sb="0" eb="3">
      <t>キソムラ</t>
    </rPh>
    <phoneticPr fontId="6"/>
  </si>
  <si>
    <t>大鹿村</t>
    <rPh sb="0" eb="2">
      <t>オオシカ</t>
    </rPh>
    <rPh sb="2" eb="3">
      <t>ムラ</t>
    </rPh>
    <phoneticPr fontId="6"/>
  </si>
  <si>
    <t>南箕輪村</t>
    <rPh sb="0" eb="4">
      <t>ミナミミノワムラ</t>
    </rPh>
    <phoneticPr fontId="6"/>
  </si>
  <si>
    <t>木曽町</t>
    <rPh sb="0" eb="3">
      <t>キソマチ</t>
    </rPh>
    <phoneticPr fontId="6"/>
  </si>
  <si>
    <t>箕輪町</t>
    <rPh sb="0" eb="3">
      <t>ミノワマチ</t>
    </rPh>
    <phoneticPr fontId="6"/>
  </si>
  <si>
    <t>辰野町</t>
    <rPh sb="0" eb="3">
      <t>タツノマチ</t>
    </rPh>
    <phoneticPr fontId="6"/>
  </si>
  <si>
    <t>下諏訪町</t>
    <rPh sb="0" eb="4">
      <t>シモスワマチ</t>
    </rPh>
    <phoneticPr fontId="6"/>
  </si>
  <si>
    <t>長和町</t>
    <rPh sb="0" eb="3">
      <t>ナガワマチ</t>
    </rPh>
    <phoneticPr fontId="6"/>
  </si>
  <si>
    <t>茅野市</t>
    <rPh sb="0" eb="3">
      <t>チノシ</t>
    </rPh>
    <phoneticPr fontId="6"/>
  </si>
  <si>
    <t>４級地</t>
  </si>
  <si>
    <t>大町市</t>
    <rPh sb="0" eb="3">
      <t>オオマチシ</t>
    </rPh>
    <phoneticPr fontId="6"/>
  </si>
  <si>
    <t>新庄村</t>
    <phoneticPr fontId="6"/>
  </si>
  <si>
    <t>伊那市</t>
    <rPh sb="0" eb="3">
      <t>イナシ</t>
    </rPh>
    <phoneticPr fontId="6"/>
  </si>
  <si>
    <t>白川村</t>
    <rPh sb="0" eb="3">
      <t>シラカワムラ</t>
    </rPh>
    <phoneticPr fontId="6"/>
  </si>
  <si>
    <t>諏訪市</t>
    <rPh sb="0" eb="3">
      <t>スワシ</t>
    </rPh>
    <phoneticPr fontId="6"/>
  </si>
  <si>
    <t>郡上市</t>
    <rPh sb="0" eb="3">
      <t>グジョウシ</t>
    </rPh>
    <phoneticPr fontId="6"/>
  </si>
  <si>
    <t>飯田市</t>
    <rPh sb="0" eb="3">
      <t>イイダシ</t>
    </rPh>
    <phoneticPr fontId="6"/>
  </si>
  <si>
    <t>飛騨市</t>
    <rPh sb="0" eb="2">
      <t>ヒダ</t>
    </rPh>
    <rPh sb="2" eb="3">
      <t>シ</t>
    </rPh>
    <phoneticPr fontId="6"/>
  </si>
  <si>
    <t>岡谷市</t>
    <rPh sb="0" eb="3">
      <t>オカヤシ</t>
    </rPh>
    <phoneticPr fontId="6"/>
  </si>
  <si>
    <t>上田市</t>
    <rPh sb="0" eb="3">
      <t>ウエダシ</t>
    </rPh>
    <phoneticPr fontId="6"/>
  </si>
  <si>
    <t>栄村</t>
    <phoneticPr fontId="6"/>
  </si>
  <si>
    <t>松本市</t>
    <rPh sb="0" eb="3">
      <t>マツモトシ</t>
    </rPh>
    <phoneticPr fontId="6"/>
  </si>
  <si>
    <t>飯綱町</t>
    <phoneticPr fontId="6"/>
  </si>
  <si>
    <t>長野市</t>
    <rPh sb="0" eb="3">
      <t>ナガノシ</t>
    </rPh>
    <phoneticPr fontId="6"/>
  </si>
  <si>
    <t>小川村</t>
    <phoneticPr fontId="6"/>
  </si>
  <si>
    <t>道志村</t>
    <rPh sb="0" eb="1">
      <t>ドウ</t>
    </rPh>
    <rPh sb="1" eb="2">
      <t>シ</t>
    </rPh>
    <rPh sb="2" eb="3">
      <t>ムラ</t>
    </rPh>
    <phoneticPr fontId="6"/>
  </si>
  <si>
    <t>山梨県</t>
    <rPh sb="0" eb="3">
      <t>ヤマナシケン</t>
    </rPh>
    <phoneticPr fontId="6"/>
  </si>
  <si>
    <t>信濃町</t>
    <phoneticPr fontId="6"/>
  </si>
  <si>
    <t>富士河口湖町</t>
    <rPh sb="0" eb="2">
      <t>フジ</t>
    </rPh>
    <rPh sb="2" eb="5">
      <t>カワグチコ</t>
    </rPh>
    <rPh sb="5" eb="6">
      <t>マチ</t>
    </rPh>
    <phoneticPr fontId="6"/>
  </si>
  <si>
    <t>野沢温泉村</t>
    <phoneticPr fontId="6"/>
  </si>
  <si>
    <t>昭和町</t>
    <rPh sb="0" eb="2">
      <t>ショウワ</t>
    </rPh>
    <rPh sb="2" eb="3">
      <t>マチ</t>
    </rPh>
    <phoneticPr fontId="6"/>
  </si>
  <si>
    <t>木島平村</t>
    <phoneticPr fontId="6"/>
  </si>
  <si>
    <t>南部町</t>
    <rPh sb="0" eb="2">
      <t>ナンブ</t>
    </rPh>
    <rPh sb="2" eb="3">
      <t>マチ</t>
    </rPh>
    <phoneticPr fontId="6"/>
  </si>
  <si>
    <t>山ノ内町</t>
    <phoneticPr fontId="6"/>
  </si>
  <si>
    <t>身延町</t>
    <rPh sb="0" eb="2">
      <t>ミノブ</t>
    </rPh>
    <rPh sb="2" eb="3">
      <t>マチ</t>
    </rPh>
    <phoneticPr fontId="6"/>
  </si>
  <si>
    <t>高山村</t>
    <phoneticPr fontId="6"/>
  </si>
  <si>
    <t>早川町</t>
    <rPh sb="0" eb="2">
      <t>ハヤカワ</t>
    </rPh>
    <rPh sb="2" eb="3">
      <t>マチ</t>
    </rPh>
    <phoneticPr fontId="6"/>
  </si>
  <si>
    <t>小布施町</t>
    <phoneticPr fontId="6"/>
  </si>
  <si>
    <t>市川三郷町</t>
    <rPh sb="0" eb="2">
      <t>イチカワ</t>
    </rPh>
    <rPh sb="2" eb="4">
      <t>ミサト</t>
    </rPh>
    <rPh sb="4" eb="5">
      <t>マチ</t>
    </rPh>
    <phoneticPr fontId="6"/>
  </si>
  <si>
    <t>坂城町</t>
    <phoneticPr fontId="6"/>
  </si>
  <si>
    <t>中央市</t>
    <rPh sb="0" eb="2">
      <t>チュウオウ</t>
    </rPh>
    <rPh sb="2" eb="3">
      <t>シ</t>
    </rPh>
    <phoneticPr fontId="6"/>
  </si>
  <si>
    <t>小谷村</t>
    <phoneticPr fontId="6"/>
  </si>
  <si>
    <t>上野原市</t>
    <rPh sb="0" eb="4">
      <t>ウエノハラシ</t>
    </rPh>
    <phoneticPr fontId="6"/>
  </si>
  <si>
    <t>白馬村</t>
    <phoneticPr fontId="6"/>
  </si>
  <si>
    <t>甲斐市</t>
    <rPh sb="0" eb="3">
      <t>カイシ</t>
    </rPh>
    <phoneticPr fontId="6"/>
  </si>
  <si>
    <t>松川村</t>
    <phoneticPr fontId="6"/>
  </si>
  <si>
    <t>北杜市</t>
    <rPh sb="0" eb="3">
      <t>ホクトシ</t>
    </rPh>
    <phoneticPr fontId="6"/>
  </si>
  <si>
    <t>池田町</t>
    <phoneticPr fontId="6"/>
  </si>
  <si>
    <t>南アルプス市</t>
    <rPh sb="0" eb="1">
      <t>ミナミ</t>
    </rPh>
    <rPh sb="5" eb="6">
      <t>シ</t>
    </rPh>
    <phoneticPr fontId="6"/>
  </si>
  <si>
    <t>福井市</t>
    <rPh sb="0" eb="3">
      <t>フクイシ</t>
    </rPh>
    <phoneticPr fontId="6"/>
  </si>
  <si>
    <t>福井県</t>
    <rPh sb="0" eb="3">
      <t>フクイケン</t>
    </rPh>
    <phoneticPr fontId="6"/>
  </si>
  <si>
    <t>内灘町</t>
    <rPh sb="0" eb="3">
      <t>ウチナダマチ</t>
    </rPh>
    <phoneticPr fontId="6"/>
  </si>
  <si>
    <t>石川県</t>
    <rPh sb="0" eb="3">
      <t>イシカワケン</t>
    </rPh>
    <phoneticPr fontId="6"/>
  </si>
  <si>
    <t>津幡町</t>
    <rPh sb="0" eb="3">
      <t>ツバタマチ</t>
    </rPh>
    <phoneticPr fontId="6"/>
  </si>
  <si>
    <t>金沢市</t>
    <rPh sb="0" eb="3">
      <t>カナザワシ</t>
    </rPh>
    <phoneticPr fontId="6"/>
  </si>
  <si>
    <t>舟橋村</t>
    <rPh sb="0" eb="3">
      <t>フナハシムラ</t>
    </rPh>
    <phoneticPr fontId="6"/>
  </si>
  <si>
    <t>富山県</t>
    <rPh sb="0" eb="3">
      <t>トヤマケン</t>
    </rPh>
    <phoneticPr fontId="6"/>
  </si>
  <si>
    <t>木曽町</t>
    <rPh sb="0" eb="2">
      <t>キソ</t>
    </rPh>
    <rPh sb="2" eb="3">
      <t>チョウ</t>
    </rPh>
    <phoneticPr fontId="6"/>
  </si>
  <si>
    <t>立山町</t>
    <rPh sb="0" eb="3">
      <t>タテヤママチ</t>
    </rPh>
    <phoneticPr fontId="6"/>
  </si>
  <si>
    <t>大桑村</t>
    <rPh sb="0" eb="3">
      <t>オオクワムラ</t>
    </rPh>
    <phoneticPr fontId="6"/>
  </si>
  <si>
    <t>上市町</t>
    <rPh sb="0" eb="3">
      <t>カミイチマチ</t>
    </rPh>
    <phoneticPr fontId="6"/>
  </si>
  <si>
    <t>王滝村</t>
    <rPh sb="0" eb="3">
      <t>オウタキムラ</t>
    </rPh>
    <phoneticPr fontId="6"/>
  </si>
  <si>
    <t>南砺市</t>
    <rPh sb="0" eb="3">
      <t>ナントシ</t>
    </rPh>
    <phoneticPr fontId="6"/>
  </si>
  <si>
    <t>富山市</t>
    <rPh sb="0" eb="3">
      <t>トヤマシ</t>
    </rPh>
    <phoneticPr fontId="6"/>
  </si>
  <si>
    <t>上松町</t>
    <rPh sb="0" eb="3">
      <t>カミマツチョウ</t>
    </rPh>
    <phoneticPr fontId="6"/>
  </si>
  <si>
    <t>新潟市</t>
    <rPh sb="0" eb="3">
      <t>ニイガタシ</t>
    </rPh>
    <phoneticPr fontId="6"/>
  </si>
  <si>
    <t>新潟県</t>
    <rPh sb="0" eb="3">
      <t>ニイガタケン</t>
    </rPh>
    <phoneticPr fontId="6"/>
  </si>
  <si>
    <t>箱根町</t>
    <rPh sb="0" eb="3">
      <t>ハコネマチ</t>
    </rPh>
    <phoneticPr fontId="6"/>
  </si>
  <si>
    <t>神奈川県</t>
    <rPh sb="0" eb="4">
      <t>カナガワケン</t>
    </rPh>
    <phoneticPr fontId="6"/>
  </si>
  <si>
    <t>売木村</t>
    <rPh sb="0" eb="1">
      <t>ウ</t>
    </rPh>
    <rPh sb="1" eb="2">
      <t>キ</t>
    </rPh>
    <rPh sb="2" eb="3">
      <t>ムラ</t>
    </rPh>
    <phoneticPr fontId="6"/>
  </si>
  <si>
    <t>瑞穂町</t>
    <rPh sb="0" eb="3">
      <t>ミズホマチ</t>
    </rPh>
    <phoneticPr fontId="6"/>
  </si>
  <si>
    <t>東京都</t>
    <rPh sb="0" eb="3">
      <t>トウキョウト</t>
    </rPh>
    <phoneticPr fontId="6"/>
  </si>
  <si>
    <t>下條村</t>
    <rPh sb="0" eb="3">
      <t>シモジョウムラ</t>
    </rPh>
    <phoneticPr fontId="6"/>
  </si>
  <si>
    <t>武蔵村山市</t>
    <rPh sb="0" eb="5">
      <t>ムサシムラヤマシ</t>
    </rPh>
    <phoneticPr fontId="6"/>
  </si>
  <si>
    <t>根羽村</t>
    <rPh sb="0" eb="1">
      <t>ネ</t>
    </rPh>
    <rPh sb="1" eb="2">
      <t>ハネ</t>
    </rPh>
    <rPh sb="2" eb="3">
      <t>ムラ</t>
    </rPh>
    <phoneticPr fontId="6"/>
  </si>
  <si>
    <t>大多喜町</t>
    <phoneticPr fontId="6"/>
  </si>
  <si>
    <t>千葉県</t>
    <rPh sb="0" eb="3">
      <t>チバケン</t>
    </rPh>
    <phoneticPr fontId="6"/>
  </si>
  <si>
    <t>平谷村</t>
    <rPh sb="0" eb="2">
      <t>ヒラタニ</t>
    </rPh>
    <rPh sb="2" eb="3">
      <t>ムラ</t>
    </rPh>
    <phoneticPr fontId="6"/>
  </si>
  <si>
    <t>芝山町</t>
    <rPh sb="0" eb="3">
      <t>シバヤママチ</t>
    </rPh>
    <phoneticPr fontId="6"/>
  </si>
  <si>
    <t>阿智村</t>
    <rPh sb="0" eb="3">
      <t>アチムラ</t>
    </rPh>
    <phoneticPr fontId="6"/>
  </si>
  <si>
    <t>九十九里町</t>
    <rPh sb="0" eb="5">
      <t>クジュウクリマチ</t>
    </rPh>
    <phoneticPr fontId="6"/>
  </si>
  <si>
    <t>宮田村</t>
    <rPh sb="0" eb="2">
      <t>ミヤタ</t>
    </rPh>
    <rPh sb="2" eb="3">
      <t>ムラ</t>
    </rPh>
    <phoneticPr fontId="6"/>
  </si>
  <si>
    <t>山武市</t>
    <rPh sb="0" eb="3">
      <t>サンムシ</t>
    </rPh>
    <phoneticPr fontId="6"/>
  </si>
  <si>
    <t>南箕輪村</t>
    <rPh sb="0" eb="1">
      <t>ミナミ</t>
    </rPh>
    <rPh sb="1" eb="3">
      <t>ミノワ</t>
    </rPh>
    <rPh sb="3" eb="4">
      <t>ムラ</t>
    </rPh>
    <phoneticPr fontId="6"/>
  </si>
  <si>
    <t>富里市</t>
    <rPh sb="0" eb="3">
      <t>トミサトシ</t>
    </rPh>
    <phoneticPr fontId="6"/>
  </si>
  <si>
    <t>飯島町</t>
    <rPh sb="0" eb="2">
      <t>イイジマ</t>
    </rPh>
    <rPh sb="2" eb="3">
      <t>マチ</t>
    </rPh>
    <phoneticPr fontId="6"/>
  </si>
  <si>
    <t>八街市</t>
    <rPh sb="0" eb="3">
      <t>ヤチマタシ</t>
    </rPh>
    <phoneticPr fontId="6"/>
  </si>
  <si>
    <t>鴨川市</t>
    <rPh sb="0" eb="3">
      <t>カモガワシ</t>
    </rPh>
    <phoneticPr fontId="6"/>
  </si>
  <si>
    <t>辰野町</t>
    <rPh sb="0" eb="2">
      <t>タツノ</t>
    </rPh>
    <rPh sb="2" eb="3">
      <t>チョウ</t>
    </rPh>
    <phoneticPr fontId="6"/>
  </si>
  <si>
    <t>吉見町</t>
    <rPh sb="0" eb="3">
      <t>ヨシミマチ</t>
    </rPh>
    <phoneticPr fontId="6"/>
  </si>
  <si>
    <t>埼玉県</t>
    <rPh sb="0" eb="3">
      <t>サイタマケン</t>
    </rPh>
    <phoneticPr fontId="6"/>
  </si>
  <si>
    <t>原村</t>
    <phoneticPr fontId="6"/>
  </si>
  <si>
    <t>嵐山町</t>
    <rPh sb="0" eb="2">
      <t>ランザン</t>
    </rPh>
    <rPh sb="2" eb="3">
      <t>マチ</t>
    </rPh>
    <phoneticPr fontId="6"/>
  </si>
  <si>
    <t>富士見町</t>
    <phoneticPr fontId="6"/>
  </si>
  <si>
    <t>越生町</t>
    <rPh sb="0" eb="1">
      <t>コシ</t>
    </rPh>
    <rPh sb="1" eb="2">
      <t>ナマ</t>
    </rPh>
    <rPh sb="2" eb="3">
      <t>マチ</t>
    </rPh>
    <phoneticPr fontId="6"/>
  </si>
  <si>
    <t>下諏訪町</t>
    <phoneticPr fontId="6"/>
  </si>
  <si>
    <t>毛呂山町</t>
    <rPh sb="0" eb="4">
      <t>モロヤママチ</t>
    </rPh>
    <phoneticPr fontId="6"/>
  </si>
  <si>
    <t>長和町</t>
    <phoneticPr fontId="6"/>
  </si>
  <si>
    <t>日高市</t>
    <rPh sb="0" eb="3">
      <t>ヒダカシ</t>
    </rPh>
    <phoneticPr fontId="6"/>
  </si>
  <si>
    <t>青木村</t>
    <phoneticPr fontId="6"/>
  </si>
  <si>
    <t>熊谷市</t>
    <rPh sb="0" eb="3">
      <t>クマガヤシ</t>
    </rPh>
    <phoneticPr fontId="6"/>
  </si>
  <si>
    <t>立科町</t>
    <phoneticPr fontId="6"/>
  </si>
  <si>
    <t>榛東村</t>
    <rPh sb="0" eb="1">
      <t>シン</t>
    </rPh>
    <rPh sb="1" eb="2">
      <t>ヒガシ</t>
    </rPh>
    <rPh sb="2" eb="3">
      <t>ムラ</t>
    </rPh>
    <phoneticPr fontId="6"/>
  </si>
  <si>
    <t>群馬県</t>
    <rPh sb="0" eb="3">
      <t>グンマケン</t>
    </rPh>
    <phoneticPr fontId="6"/>
  </si>
  <si>
    <t>御代田町</t>
    <phoneticPr fontId="6"/>
  </si>
  <si>
    <t>大泉町</t>
    <rPh sb="0" eb="3">
      <t>オオイズミマチ</t>
    </rPh>
    <phoneticPr fontId="6"/>
  </si>
  <si>
    <t>軽井沢町</t>
    <phoneticPr fontId="6"/>
  </si>
  <si>
    <t>千代田町</t>
    <rPh sb="0" eb="4">
      <t>チヨダマチ</t>
    </rPh>
    <phoneticPr fontId="6"/>
  </si>
  <si>
    <t>板倉町</t>
    <rPh sb="0" eb="3">
      <t>イタクラマチ</t>
    </rPh>
    <phoneticPr fontId="6"/>
  </si>
  <si>
    <t>玉村町</t>
    <rPh sb="0" eb="3">
      <t>タマムラマチ</t>
    </rPh>
    <phoneticPr fontId="6"/>
  </si>
  <si>
    <t>東吾妻町</t>
    <rPh sb="0" eb="1">
      <t>ヒガシ</t>
    </rPh>
    <rPh sb="1" eb="3">
      <t>アヅマ</t>
    </rPh>
    <rPh sb="3" eb="4">
      <t>マチ</t>
    </rPh>
    <phoneticPr fontId="6"/>
  </si>
  <si>
    <t>吉岡町</t>
    <rPh sb="0" eb="3">
      <t>ヨシオカマチ</t>
    </rPh>
    <phoneticPr fontId="6"/>
  </si>
  <si>
    <t>みどり市</t>
    <rPh sb="3" eb="4">
      <t>シ</t>
    </rPh>
    <phoneticPr fontId="6"/>
  </si>
  <si>
    <t>渋川市</t>
    <rPh sb="0" eb="3">
      <t>シブカワシ</t>
    </rPh>
    <phoneticPr fontId="6"/>
  </si>
  <si>
    <t>安曇野市</t>
    <rPh sb="0" eb="3">
      <t>アズミノ</t>
    </rPh>
    <rPh sb="3" eb="4">
      <t>シ</t>
    </rPh>
    <phoneticPr fontId="6"/>
  </si>
  <si>
    <t>沼田市</t>
    <rPh sb="0" eb="3">
      <t>ヌマタシ</t>
    </rPh>
    <phoneticPr fontId="6"/>
  </si>
  <si>
    <t>東御市</t>
    <rPh sb="0" eb="1">
      <t>ヒガシ</t>
    </rPh>
    <rPh sb="1" eb="2">
      <t>オン</t>
    </rPh>
    <rPh sb="2" eb="3">
      <t>シ</t>
    </rPh>
    <phoneticPr fontId="6"/>
  </si>
  <si>
    <t>太田市</t>
    <rPh sb="0" eb="3">
      <t>オオタシ</t>
    </rPh>
    <phoneticPr fontId="6"/>
  </si>
  <si>
    <t>千曲市</t>
    <rPh sb="0" eb="3">
      <t>チクマシ</t>
    </rPh>
    <phoneticPr fontId="6"/>
  </si>
  <si>
    <t>伊勢崎市</t>
    <rPh sb="0" eb="3">
      <t>イセサキ</t>
    </rPh>
    <rPh sb="3" eb="4">
      <t>シ</t>
    </rPh>
    <phoneticPr fontId="6"/>
  </si>
  <si>
    <t>佐久市</t>
    <rPh sb="0" eb="3">
      <t>サクシ</t>
    </rPh>
    <phoneticPr fontId="6"/>
  </si>
  <si>
    <t>桐生市</t>
    <rPh sb="0" eb="3">
      <t>キリュウシ</t>
    </rPh>
    <phoneticPr fontId="6"/>
  </si>
  <si>
    <t>塩尻市</t>
    <rPh sb="0" eb="3">
      <t>シオジリシ</t>
    </rPh>
    <phoneticPr fontId="6"/>
  </si>
  <si>
    <t>前橋市</t>
    <rPh sb="0" eb="3">
      <t>マエバシシ</t>
    </rPh>
    <phoneticPr fontId="6"/>
  </si>
  <si>
    <t>壬生町</t>
    <rPh sb="0" eb="3">
      <t>ミブマチ</t>
    </rPh>
    <phoneticPr fontId="6"/>
  </si>
  <si>
    <t>栃木県</t>
    <rPh sb="0" eb="3">
      <t>トチギケン</t>
    </rPh>
    <phoneticPr fontId="6"/>
  </si>
  <si>
    <t>飯山市</t>
    <rPh sb="0" eb="3">
      <t>イイヤマシ</t>
    </rPh>
    <phoneticPr fontId="6"/>
  </si>
  <si>
    <t>芳賀町</t>
    <rPh sb="0" eb="2">
      <t>ハガ</t>
    </rPh>
    <rPh sb="2" eb="3">
      <t>マチ</t>
    </rPh>
    <phoneticPr fontId="6"/>
  </si>
  <si>
    <t>上三川町</t>
    <rPh sb="0" eb="1">
      <t>ウエ</t>
    </rPh>
    <rPh sb="1" eb="3">
      <t>ミカワ</t>
    </rPh>
    <rPh sb="3" eb="4">
      <t>マチ</t>
    </rPh>
    <phoneticPr fontId="6"/>
  </si>
  <si>
    <t>中野市</t>
    <rPh sb="0" eb="3">
      <t>ナカノシ</t>
    </rPh>
    <phoneticPr fontId="6"/>
  </si>
  <si>
    <t>真岡市</t>
    <rPh sb="0" eb="3">
      <t>モオカシ</t>
    </rPh>
    <phoneticPr fontId="6"/>
  </si>
  <si>
    <t>駒ヶ根市</t>
    <rPh sb="0" eb="3">
      <t>コマガネ</t>
    </rPh>
    <rPh sb="3" eb="4">
      <t>シ</t>
    </rPh>
    <phoneticPr fontId="6"/>
  </si>
  <si>
    <t>小山市</t>
    <rPh sb="0" eb="3">
      <t>オヤマシ</t>
    </rPh>
    <phoneticPr fontId="6"/>
  </si>
  <si>
    <t>日光市</t>
    <rPh sb="0" eb="3">
      <t>ニッコウシ</t>
    </rPh>
    <phoneticPr fontId="6"/>
  </si>
  <si>
    <t>小諸市</t>
    <rPh sb="0" eb="3">
      <t>コモロシ</t>
    </rPh>
    <phoneticPr fontId="6"/>
  </si>
  <si>
    <t>鹿沼市</t>
    <rPh sb="0" eb="3">
      <t>カヌマシ</t>
    </rPh>
    <phoneticPr fontId="6"/>
  </si>
  <si>
    <t>須坂市</t>
    <rPh sb="0" eb="3">
      <t>スザカシ</t>
    </rPh>
    <phoneticPr fontId="6"/>
  </si>
  <si>
    <t>佐野市</t>
    <rPh sb="0" eb="3">
      <t>サノシ</t>
    </rPh>
    <phoneticPr fontId="6"/>
  </si>
  <si>
    <t>栃木市</t>
    <rPh sb="0" eb="3">
      <t>トチギシ</t>
    </rPh>
    <phoneticPr fontId="6"/>
  </si>
  <si>
    <t>八千代町</t>
    <rPh sb="0" eb="4">
      <t>ヤチヨマチ</t>
    </rPh>
    <phoneticPr fontId="6"/>
  </si>
  <si>
    <t>茨城県</t>
    <rPh sb="0" eb="3">
      <t>イバラキケン</t>
    </rPh>
    <phoneticPr fontId="6"/>
  </si>
  <si>
    <t>城里町</t>
    <rPh sb="0" eb="3">
      <t>シロサトマチ</t>
    </rPh>
    <phoneticPr fontId="6"/>
  </si>
  <si>
    <t>茨城町</t>
    <rPh sb="0" eb="3">
      <t>イバラキマチ</t>
    </rPh>
    <phoneticPr fontId="6"/>
  </si>
  <si>
    <t>桜川市</t>
    <rPh sb="0" eb="3">
      <t>サクラガワシ</t>
    </rPh>
    <phoneticPr fontId="6"/>
  </si>
  <si>
    <t>丹波山村</t>
    <phoneticPr fontId="6"/>
  </si>
  <si>
    <t>筑西市</t>
    <rPh sb="0" eb="3">
      <t>チクセイシ</t>
    </rPh>
    <phoneticPr fontId="6"/>
  </si>
  <si>
    <t>小菅村</t>
    <phoneticPr fontId="6"/>
  </si>
  <si>
    <t>潮来市</t>
    <rPh sb="0" eb="3">
      <t>イタコシ</t>
    </rPh>
    <phoneticPr fontId="6"/>
  </si>
  <si>
    <t>富士河口湖町</t>
    <rPh sb="0" eb="2">
      <t>フジ</t>
    </rPh>
    <rPh sb="2" eb="6">
      <t>カワグチコマチ</t>
    </rPh>
    <phoneticPr fontId="6"/>
  </si>
  <si>
    <t>鹿嶋市</t>
    <rPh sb="0" eb="3">
      <t>カシマシ</t>
    </rPh>
    <phoneticPr fontId="6"/>
  </si>
  <si>
    <t>鳴沢村</t>
    <rPh sb="0" eb="3">
      <t>ナルサワムラ</t>
    </rPh>
    <phoneticPr fontId="6"/>
  </si>
  <si>
    <t>笠間市</t>
    <rPh sb="0" eb="3">
      <t>カサマシ</t>
    </rPh>
    <phoneticPr fontId="6"/>
  </si>
  <si>
    <t>山中湖村</t>
    <rPh sb="0" eb="4">
      <t>ヤマナカコムラ</t>
    </rPh>
    <phoneticPr fontId="6"/>
  </si>
  <si>
    <t>常陸太田市</t>
    <rPh sb="0" eb="5">
      <t>ヒタチオオタシ</t>
    </rPh>
    <phoneticPr fontId="6"/>
  </si>
  <si>
    <t>忍野村</t>
    <rPh sb="0" eb="3">
      <t>オシノムラ</t>
    </rPh>
    <phoneticPr fontId="6"/>
  </si>
  <si>
    <t>下妻市</t>
    <rPh sb="0" eb="3">
      <t>シモツマシ</t>
    </rPh>
    <phoneticPr fontId="6"/>
  </si>
  <si>
    <t>道志村</t>
    <rPh sb="0" eb="3">
      <t>ドウシムラ</t>
    </rPh>
    <phoneticPr fontId="6"/>
  </si>
  <si>
    <t>結城市</t>
    <rPh sb="0" eb="3">
      <t>ユウキシ</t>
    </rPh>
    <phoneticPr fontId="6"/>
  </si>
  <si>
    <t>富士吉田市</t>
    <rPh sb="0" eb="5">
      <t>フジヨシダシ</t>
    </rPh>
    <phoneticPr fontId="6"/>
  </si>
  <si>
    <t>利府町</t>
    <rPh sb="0" eb="3">
      <t>リフチョウ</t>
    </rPh>
    <phoneticPr fontId="6"/>
  </si>
  <si>
    <t>宮城県</t>
    <rPh sb="0" eb="3">
      <t>ミヤギケン</t>
    </rPh>
    <phoneticPr fontId="6"/>
  </si>
  <si>
    <t>池田町</t>
    <phoneticPr fontId="6"/>
  </si>
  <si>
    <t>村田町</t>
    <rPh sb="0" eb="3">
      <t>ムラタマチ</t>
    </rPh>
    <phoneticPr fontId="6"/>
  </si>
  <si>
    <t>勝山市</t>
    <rPh sb="0" eb="3">
      <t>カツヤマシ</t>
    </rPh>
    <phoneticPr fontId="6"/>
  </si>
  <si>
    <t>名取市</t>
    <rPh sb="0" eb="3">
      <t>ナトリシ</t>
    </rPh>
    <phoneticPr fontId="6"/>
  </si>
  <si>
    <t>関川村</t>
    <rPh sb="0" eb="3">
      <t>セキカワムラ</t>
    </rPh>
    <phoneticPr fontId="6"/>
  </si>
  <si>
    <t>塩竈市</t>
    <phoneticPr fontId="6"/>
  </si>
  <si>
    <t>津南町</t>
    <phoneticPr fontId="6"/>
  </si>
  <si>
    <t>札幌市</t>
    <rPh sb="0" eb="3">
      <t>サッポロシ</t>
    </rPh>
    <phoneticPr fontId="6"/>
  </si>
  <si>
    <t>北海道</t>
    <rPh sb="0" eb="3">
      <t>ホッカイドウ</t>
    </rPh>
    <phoneticPr fontId="6"/>
  </si>
  <si>
    <t>湯沢町</t>
    <phoneticPr fontId="6"/>
  </si>
  <si>
    <t>吉野ヶ里町</t>
    <rPh sb="0" eb="4">
      <t>ヨシノガリ</t>
    </rPh>
    <rPh sb="4" eb="5">
      <t>マチ</t>
    </rPh>
    <phoneticPr fontId="6"/>
  </si>
  <si>
    <t>阿賀町</t>
    <phoneticPr fontId="6"/>
  </si>
  <si>
    <t>佐賀市</t>
    <rPh sb="0" eb="3">
      <t>サガシ</t>
    </rPh>
    <phoneticPr fontId="6"/>
  </si>
  <si>
    <t>胎内市</t>
    <rPh sb="0" eb="2">
      <t>タイナイ</t>
    </rPh>
    <rPh sb="2" eb="3">
      <t>シ</t>
    </rPh>
    <phoneticPr fontId="6"/>
  </si>
  <si>
    <t>粕屋町</t>
    <rPh sb="0" eb="3">
      <t>カスヤマチ</t>
    </rPh>
    <phoneticPr fontId="6"/>
  </si>
  <si>
    <t>南魚沼市</t>
    <rPh sb="0" eb="3">
      <t>ミナミウオヌマ</t>
    </rPh>
    <rPh sb="3" eb="4">
      <t>シ</t>
    </rPh>
    <phoneticPr fontId="6"/>
  </si>
  <si>
    <t>新宮町</t>
    <rPh sb="0" eb="3">
      <t>シングウマチ</t>
    </rPh>
    <phoneticPr fontId="6"/>
  </si>
  <si>
    <t>魚沼市</t>
    <rPh sb="0" eb="3">
      <t>ウオヌマシ</t>
    </rPh>
    <phoneticPr fontId="6"/>
  </si>
  <si>
    <t>志免町</t>
    <rPh sb="0" eb="1">
      <t>シ</t>
    </rPh>
    <rPh sb="2" eb="3">
      <t>マチ</t>
    </rPh>
    <phoneticPr fontId="6"/>
  </si>
  <si>
    <t>妙高市</t>
    <rPh sb="0" eb="3">
      <t>ミョウコウシ</t>
    </rPh>
    <phoneticPr fontId="6"/>
  </si>
  <si>
    <t>那珂川町</t>
    <rPh sb="0" eb="3">
      <t>ナカガワ</t>
    </rPh>
    <rPh sb="3" eb="4">
      <t>マチ</t>
    </rPh>
    <phoneticPr fontId="6"/>
  </si>
  <si>
    <t>糸魚川市</t>
    <rPh sb="0" eb="4">
      <t>イトイガワシ</t>
    </rPh>
    <phoneticPr fontId="6"/>
  </si>
  <si>
    <t>糸島市</t>
    <rPh sb="0" eb="2">
      <t>イトシマ</t>
    </rPh>
    <rPh sb="2" eb="3">
      <t>シ</t>
    </rPh>
    <phoneticPr fontId="6"/>
  </si>
  <si>
    <t>見附市</t>
    <rPh sb="0" eb="3">
      <t>ミツケシ</t>
    </rPh>
    <phoneticPr fontId="6"/>
  </si>
  <si>
    <t>太宰府市</t>
    <rPh sb="0" eb="4">
      <t>ダザイフシ</t>
    </rPh>
    <phoneticPr fontId="6"/>
  </si>
  <si>
    <t>十日町市</t>
    <rPh sb="0" eb="3">
      <t>トウカマチ</t>
    </rPh>
    <rPh sb="3" eb="4">
      <t>シ</t>
    </rPh>
    <phoneticPr fontId="6"/>
  </si>
  <si>
    <t>大野城市</t>
    <rPh sb="0" eb="4">
      <t>オオノジョウシ</t>
    </rPh>
    <phoneticPr fontId="6"/>
  </si>
  <si>
    <t>小千谷市</t>
    <rPh sb="0" eb="4">
      <t>オヂヤシ</t>
    </rPh>
    <phoneticPr fontId="6"/>
  </si>
  <si>
    <t>高松市</t>
    <rPh sb="0" eb="3">
      <t>タカマツシ</t>
    </rPh>
    <phoneticPr fontId="6"/>
  </si>
  <si>
    <t>長岡市</t>
    <rPh sb="0" eb="3">
      <t>ナガオカシ</t>
    </rPh>
    <phoneticPr fontId="6"/>
  </si>
  <si>
    <t>かつらぎ町</t>
    <rPh sb="4" eb="5">
      <t>マチ</t>
    </rPh>
    <phoneticPr fontId="6"/>
  </si>
  <si>
    <t>和歌山県</t>
    <rPh sb="0" eb="4">
      <t>ワカヤマケン</t>
    </rPh>
    <phoneticPr fontId="6"/>
  </si>
  <si>
    <t>みなかみ町</t>
    <rPh sb="4" eb="5">
      <t>マチ</t>
    </rPh>
    <phoneticPr fontId="6"/>
  </si>
  <si>
    <t>岩出市</t>
    <rPh sb="0" eb="3">
      <t>イワデシ</t>
    </rPh>
    <phoneticPr fontId="6"/>
  </si>
  <si>
    <t>川場村</t>
    <rPh sb="0" eb="3">
      <t>カワバムラ</t>
    </rPh>
    <phoneticPr fontId="6"/>
  </si>
  <si>
    <t>紀の川市</t>
    <rPh sb="0" eb="1">
      <t>キ</t>
    </rPh>
    <rPh sb="2" eb="4">
      <t>カワシ</t>
    </rPh>
    <phoneticPr fontId="6"/>
  </si>
  <si>
    <t>片品村</t>
    <rPh sb="0" eb="3">
      <t>カタシナムラ</t>
    </rPh>
    <phoneticPr fontId="6"/>
  </si>
  <si>
    <t>橋本市</t>
    <rPh sb="0" eb="2">
      <t>ハシモト</t>
    </rPh>
    <rPh sb="2" eb="3">
      <t>シ</t>
    </rPh>
    <phoneticPr fontId="6"/>
  </si>
  <si>
    <t>高山村</t>
    <rPh sb="0" eb="3">
      <t>タカヤマムラ</t>
    </rPh>
    <phoneticPr fontId="6"/>
  </si>
  <si>
    <t>和歌山市</t>
    <rPh sb="0" eb="4">
      <t>ワカヤマシ</t>
    </rPh>
    <phoneticPr fontId="6"/>
  </si>
  <si>
    <t>草津町</t>
    <rPh sb="0" eb="2">
      <t>クサツ</t>
    </rPh>
    <rPh sb="2" eb="3">
      <t>マチ</t>
    </rPh>
    <phoneticPr fontId="6"/>
  </si>
  <si>
    <t>河合町</t>
    <rPh sb="0" eb="2">
      <t>カワイ</t>
    </rPh>
    <rPh sb="2" eb="3">
      <t>マチ</t>
    </rPh>
    <phoneticPr fontId="6"/>
  </si>
  <si>
    <t>嬬恋村</t>
    <rPh sb="0" eb="3">
      <t>ツマゴイムラ</t>
    </rPh>
    <phoneticPr fontId="6"/>
  </si>
  <si>
    <t>広陵町</t>
    <rPh sb="0" eb="2">
      <t>コウリョウ</t>
    </rPh>
    <rPh sb="2" eb="3">
      <t>マチ</t>
    </rPh>
    <phoneticPr fontId="6"/>
  </si>
  <si>
    <t>長野原町</t>
    <rPh sb="0" eb="4">
      <t>ナガノハラマチ</t>
    </rPh>
    <phoneticPr fontId="6"/>
  </si>
  <si>
    <t>王寺町</t>
    <rPh sb="0" eb="1">
      <t>オウ</t>
    </rPh>
    <rPh sb="1" eb="2">
      <t>テラ</t>
    </rPh>
    <rPh sb="2" eb="3">
      <t>マチ</t>
    </rPh>
    <phoneticPr fontId="6"/>
  </si>
  <si>
    <t>南牧村</t>
    <rPh sb="0" eb="3">
      <t>ミナミマキムラ</t>
    </rPh>
    <phoneticPr fontId="6"/>
  </si>
  <si>
    <t>上牧町</t>
    <rPh sb="0" eb="3">
      <t>カミマキマチ</t>
    </rPh>
    <phoneticPr fontId="6"/>
  </si>
  <si>
    <t>上野村</t>
    <rPh sb="0" eb="2">
      <t>ウエノ</t>
    </rPh>
    <rPh sb="2" eb="3">
      <t>ムラ</t>
    </rPh>
    <phoneticPr fontId="6"/>
  </si>
  <si>
    <t>安堵町</t>
    <rPh sb="0" eb="2">
      <t>アンド</t>
    </rPh>
    <rPh sb="2" eb="3">
      <t>マチ</t>
    </rPh>
    <phoneticPr fontId="6"/>
  </si>
  <si>
    <t>斑鳩町</t>
    <rPh sb="0" eb="2">
      <t>イカルガ</t>
    </rPh>
    <rPh sb="2" eb="3">
      <t>マチ</t>
    </rPh>
    <phoneticPr fontId="6"/>
  </si>
  <si>
    <t>飯舘村</t>
    <phoneticPr fontId="6"/>
  </si>
  <si>
    <t>福島県</t>
    <rPh sb="0" eb="3">
      <t>フクシマケン</t>
    </rPh>
    <phoneticPr fontId="6"/>
  </si>
  <si>
    <t>三郷町</t>
    <rPh sb="0" eb="2">
      <t>ミサト</t>
    </rPh>
    <rPh sb="2" eb="3">
      <t>マチ</t>
    </rPh>
    <phoneticPr fontId="6"/>
  </si>
  <si>
    <t>葛尾村</t>
    <rPh sb="0" eb="1">
      <t>クズ</t>
    </rPh>
    <rPh sb="1" eb="3">
      <t>オムラ</t>
    </rPh>
    <phoneticPr fontId="6"/>
  </si>
  <si>
    <t>平群町</t>
    <rPh sb="0" eb="1">
      <t>ヘイ</t>
    </rPh>
    <rPh sb="1" eb="2">
      <t>グン</t>
    </rPh>
    <rPh sb="2" eb="3">
      <t>マチ</t>
    </rPh>
    <phoneticPr fontId="6"/>
  </si>
  <si>
    <t>川内村</t>
    <rPh sb="0" eb="2">
      <t>カワウチ</t>
    </rPh>
    <rPh sb="2" eb="3">
      <t>ムラ</t>
    </rPh>
    <phoneticPr fontId="6"/>
  </si>
  <si>
    <t>御所市</t>
    <rPh sb="0" eb="2">
      <t>ゴショ</t>
    </rPh>
    <rPh sb="2" eb="3">
      <t>シ</t>
    </rPh>
    <phoneticPr fontId="6"/>
  </si>
  <si>
    <t>葛城市</t>
    <rPh sb="0" eb="3">
      <t>カツラギシ</t>
    </rPh>
    <phoneticPr fontId="6"/>
  </si>
  <si>
    <t>香芝市</t>
    <rPh sb="0" eb="1">
      <t>カオル</t>
    </rPh>
    <rPh sb="1" eb="2">
      <t>シバ</t>
    </rPh>
    <rPh sb="2" eb="3">
      <t>シ</t>
    </rPh>
    <phoneticPr fontId="6"/>
  </si>
  <si>
    <t>浅川町</t>
    <rPh sb="0" eb="2">
      <t>アサカワ</t>
    </rPh>
    <rPh sb="2" eb="3">
      <t>チョウ</t>
    </rPh>
    <phoneticPr fontId="6"/>
  </si>
  <si>
    <t>生駒市</t>
    <rPh sb="0" eb="3">
      <t>イコマシ</t>
    </rPh>
    <phoneticPr fontId="6"/>
  </si>
  <si>
    <t>石川町</t>
    <rPh sb="0" eb="3">
      <t>イシカワチョウ</t>
    </rPh>
    <phoneticPr fontId="6"/>
  </si>
  <si>
    <t>橿原市</t>
    <rPh sb="0" eb="3">
      <t>カシハラシ</t>
    </rPh>
    <phoneticPr fontId="6"/>
  </si>
  <si>
    <t>中島村</t>
    <rPh sb="0" eb="2">
      <t>ナカジマ</t>
    </rPh>
    <rPh sb="2" eb="3">
      <t>ムラ</t>
    </rPh>
    <phoneticPr fontId="6"/>
  </si>
  <si>
    <t>大和高田市</t>
    <rPh sb="0" eb="5">
      <t>ヤマトタカダシ</t>
    </rPh>
    <phoneticPr fontId="6"/>
  </si>
  <si>
    <t>西郷村</t>
    <rPh sb="0" eb="2">
      <t>サイゴウ</t>
    </rPh>
    <rPh sb="2" eb="3">
      <t>ムラ</t>
    </rPh>
    <phoneticPr fontId="6"/>
  </si>
  <si>
    <t>猪名川町</t>
    <rPh sb="0" eb="3">
      <t>イナガワ</t>
    </rPh>
    <rPh sb="3" eb="4">
      <t>マチ</t>
    </rPh>
    <phoneticPr fontId="6"/>
  </si>
  <si>
    <t>篠山市</t>
    <rPh sb="0" eb="3">
      <t>ササヤマシ</t>
    </rPh>
    <phoneticPr fontId="6"/>
  </si>
  <si>
    <t>赤穂市</t>
    <rPh sb="0" eb="3">
      <t>アコウシ</t>
    </rPh>
    <phoneticPr fontId="6"/>
  </si>
  <si>
    <t>明石市</t>
    <rPh sb="0" eb="3">
      <t>アカシシ</t>
    </rPh>
    <phoneticPr fontId="6"/>
  </si>
  <si>
    <t>千早赤阪村</t>
    <rPh sb="0" eb="5">
      <t>チハヤアカサカムラ</t>
    </rPh>
    <phoneticPr fontId="6"/>
  </si>
  <si>
    <t>大阪府</t>
    <rPh sb="0" eb="3">
      <t>オオサカフ</t>
    </rPh>
    <phoneticPr fontId="6"/>
  </si>
  <si>
    <t>河南町</t>
    <rPh sb="0" eb="1">
      <t>カワ</t>
    </rPh>
    <rPh sb="1" eb="2">
      <t>ミナミ</t>
    </rPh>
    <rPh sb="2" eb="3">
      <t>マチ</t>
    </rPh>
    <phoneticPr fontId="6"/>
  </si>
  <si>
    <t>太子町</t>
    <rPh sb="0" eb="2">
      <t>タイシ</t>
    </rPh>
    <rPh sb="2" eb="3">
      <t>マチ</t>
    </rPh>
    <phoneticPr fontId="6"/>
  </si>
  <si>
    <t>岬町</t>
    <rPh sb="0" eb="1">
      <t>ミサキ</t>
    </rPh>
    <rPh sb="1" eb="2">
      <t>マチ</t>
    </rPh>
    <phoneticPr fontId="6"/>
  </si>
  <si>
    <t>田尻町</t>
    <rPh sb="0" eb="2">
      <t>タジリ</t>
    </rPh>
    <rPh sb="2" eb="3">
      <t>マチ</t>
    </rPh>
    <phoneticPr fontId="6"/>
  </si>
  <si>
    <t>熊取町</t>
    <rPh sb="0" eb="2">
      <t>クマトリ</t>
    </rPh>
    <rPh sb="2" eb="3">
      <t>マチ</t>
    </rPh>
    <phoneticPr fontId="6"/>
  </si>
  <si>
    <t>忠岡町</t>
    <rPh sb="0" eb="2">
      <t>タダオカ</t>
    </rPh>
    <rPh sb="2" eb="3">
      <t>マチ</t>
    </rPh>
    <phoneticPr fontId="6"/>
  </si>
  <si>
    <t>能勢町</t>
    <rPh sb="0" eb="2">
      <t>ノセ</t>
    </rPh>
    <rPh sb="2" eb="3">
      <t>マチ</t>
    </rPh>
    <phoneticPr fontId="6"/>
  </si>
  <si>
    <t>南会津町</t>
    <phoneticPr fontId="6"/>
  </si>
  <si>
    <t>豊能町</t>
    <phoneticPr fontId="6"/>
  </si>
  <si>
    <t>只見町</t>
    <phoneticPr fontId="6"/>
  </si>
  <si>
    <t>阪南市</t>
    <rPh sb="0" eb="3">
      <t>ハンナンシ</t>
    </rPh>
    <phoneticPr fontId="6"/>
  </si>
  <si>
    <t>檜枝岐村</t>
    <phoneticPr fontId="6"/>
  </si>
  <si>
    <t>四條畷市</t>
    <phoneticPr fontId="6"/>
  </si>
  <si>
    <t>下郷町</t>
    <phoneticPr fontId="6"/>
  </si>
  <si>
    <t>泉南市</t>
    <rPh sb="0" eb="3">
      <t>センナンシ</t>
    </rPh>
    <phoneticPr fontId="6"/>
  </si>
  <si>
    <t>天栄村</t>
    <rPh sb="0" eb="1">
      <t>テン</t>
    </rPh>
    <rPh sb="1" eb="2">
      <t>サカエ</t>
    </rPh>
    <rPh sb="2" eb="3">
      <t>ムラ</t>
    </rPh>
    <phoneticPr fontId="6"/>
  </si>
  <si>
    <t>藤井寺市</t>
    <rPh sb="0" eb="4">
      <t>フジイデラシ</t>
    </rPh>
    <phoneticPr fontId="6"/>
  </si>
  <si>
    <t>大玉村</t>
    <phoneticPr fontId="6"/>
  </si>
  <si>
    <t>和泉市</t>
    <rPh sb="0" eb="3">
      <t>イズミシ</t>
    </rPh>
    <phoneticPr fontId="6"/>
  </si>
  <si>
    <t>田村市</t>
    <rPh sb="0" eb="2">
      <t>タムラ</t>
    </rPh>
    <rPh sb="2" eb="3">
      <t>シ</t>
    </rPh>
    <phoneticPr fontId="6"/>
  </si>
  <si>
    <t>河内長野市</t>
    <rPh sb="0" eb="5">
      <t>カワチナガノシ</t>
    </rPh>
    <phoneticPr fontId="6"/>
  </si>
  <si>
    <t>喜多方市</t>
    <rPh sb="0" eb="4">
      <t>キタカタシ</t>
    </rPh>
    <phoneticPr fontId="6"/>
  </si>
  <si>
    <t>富田林市</t>
    <rPh sb="0" eb="4">
      <t>トンダバヤシシ</t>
    </rPh>
    <phoneticPr fontId="6"/>
  </si>
  <si>
    <t>会津若松市</t>
    <rPh sb="0" eb="5">
      <t>アイヅワカマツシ</t>
    </rPh>
    <phoneticPr fontId="6"/>
  </si>
  <si>
    <t>泉佐野市</t>
    <rPh sb="0" eb="4">
      <t>イズミサノシ</t>
    </rPh>
    <phoneticPr fontId="6"/>
  </si>
  <si>
    <t>飯豊町</t>
    <phoneticPr fontId="6"/>
  </si>
  <si>
    <t>山形県</t>
    <rPh sb="0" eb="3">
      <t>ヤマガタケン</t>
    </rPh>
    <phoneticPr fontId="6"/>
  </si>
  <si>
    <t>貝塚市</t>
    <rPh sb="0" eb="3">
      <t>カイヅカシ</t>
    </rPh>
    <phoneticPr fontId="6"/>
  </si>
  <si>
    <t>白鷹町</t>
    <phoneticPr fontId="6"/>
  </si>
  <si>
    <t>泉大津市</t>
    <rPh sb="0" eb="4">
      <t>イズミオオツシ</t>
    </rPh>
    <phoneticPr fontId="6"/>
  </si>
  <si>
    <t>小国町</t>
    <phoneticPr fontId="6"/>
  </si>
  <si>
    <t>岸和田市</t>
    <rPh sb="0" eb="4">
      <t>キシワダシ</t>
    </rPh>
    <phoneticPr fontId="6"/>
  </si>
  <si>
    <t>川西町</t>
    <phoneticPr fontId="6"/>
  </si>
  <si>
    <t>宇治田原町</t>
    <rPh sb="0" eb="3">
      <t>ウジタ</t>
    </rPh>
    <rPh sb="3" eb="4">
      <t>ハラ</t>
    </rPh>
    <rPh sb="4" eb="5">
      <t>マチ</t>
    </rPh>
    <phoneticPr fontId="6"/>
  </si>
  <si>
    <t>高畠町</t>
    <phoneticPr fontId="6"/>
  </si>
  <si>
    <t>久御山町</t>
    <rPh sb="0" eb="1">
      <t>ヒサ</t>
    </rPh>
    <rPh sb="1" eb="2">
      <t>オン</t>
    </rPh>
    <rPh sb="2" eb="3">
      <t>ヤマ</t>
    </rPh>
    <rPh sb="3" eb="4">
      <t>マチ</t>
    </rPh>
    <phoneticPr fontId="6"/>
  </si>
  <si>
    <t>精華町</t>
    <rPh sb="0" eb="3">
      <t>セイカチョウ</t>
    </rPh>
    <phoneticPr fontId="6"/>
  </si>
  <si>
    <t>和束町</t>
    <rPh sb="0" eb="1">
      <t>ワ</t>
    </rPh>
    <rPh sb="1" eb="2">
      <t>ツカ</t>
    </rPh>
    <rPh sb="2" eb="3">
      <t>マチ</t>
    </rPh>
    <phoneticPr fontId="6"/>
  </si>
  <si>
    <t>笠置町</t>
    <rPh sb="0" eb="1">
      <t>カサ</t>
    </rPh>
    <rPh sb="1" eb="2">
      <t>オ</t>
    </rPh>
    <rPh sb="2" eb="3">
      <t>マチ</t>
    </rPh>
    <phoneticPr fontId="6"/>
  </si>
  <si>
    <t>城陽市</t>
    <rPh sb="0" eb="3">
      <t>ジョウヨウシ</t>
    </rPh>
    <phoneticPr fontId="6"/>
  </si>
  <si>
    <t>木津川市</t>
    <rPh sb="0" eb="4">
      <t>キヅガワシ</t>
    </rPh>
    <phoneticPr fontId="6"/>
  </si>
  <si>
    <t>南丹市</t>
    <rPh sb="0" eb="3">
      <t>ナンタンシ</t>
    </rPh>
    <phoneticPr fontId="6"/>
  </si>
  <si>
    <t>金山町</t>
    <phoneticPr fontId="6"/>
  </si>
  <si>
    <t>八幡市</t>
    <rPh sb="0" eb="3">
      <t>ヤワタシ</t>
    </rPh>
    <phoneticPr fontId="6"/>
  </si>
  <si>
    <t>大石田町</t>
    <phoneticPr fontId="6"/>
  </si>
  <si>
    <t>向日市</t>
    <rPh sb="0" eb="2">
      <t>ムコウ</t>
    </rPh>
    <rPh sb="2" eb="3">
      <t>シ</t>
    </rPh>
    <phoneticPr fontId="6"/>
  </si>
  <si>
    <t>亀岡市</t>
    <rPh sb="0" eb="2">
      <t>カメオカ</t>
    </rPh>
    <rPh sb="2" eb="3">
      <t>シ</t>
    </rPh>
    <phoneticPr fontId="6"/>
  </si>
  <si>
    <t>宇治市</t>
    <rPh sb="0" eb="3">
      <t>ウジシ</t>
    </rPh>
    <phoneticPr fontId="6"/>
  </si>
  <si>
    <t>野洲市</t>
    <rPh sb="0" eb="3">
      <t>ヤスシ</t>
    </rPh>
    <phoneticPr fontId="6"/>
  </si>
  <si>
    <t>甲賀市</t>
    <rPh sb="0" eb="3">
      <t>コウカシ</t>
    </rPh>
    <phoneticPr fontId="6"/>
  </si>
  <si>
    <t>中山町</t>
    <phoneticPr fontId="6"/>
  </si>
  <si>
    <t>守山市</t>
    <rPh sb="0" eb="3">
      <t>モリヤマシ</t>
    </rPh>
    <phoneticPr fontId="6"/>
  </si>
  <si>
    <t>山辺町</t>
    <phoneticPr fontId="6"/>
  </si>
  <si>
    <t>彦根市</t>
    <rPh sb="0" eb="3">
      <t>ヒコネシ</t>
    </rPh>
    <phoneticPr fontId="6"/>
  </si>
  <si>
    <t>南陽市</t>
    <rPh sb="0" eb="3">
      <t>ナンヨウシ</t>
    </rPh>
    <phoneticPr fontId="6"/>
  </si>
  <si>
    <t>亀山市</t>
    <rPh sb="0" eb="3">
      <t>カメヤマシ</t>
    </rPh>
    <phoneticPr fontId="6"/>
  </si>
  <si>
    <t>尾花沢市</t>
    <rPh sb="0" eb="4">
      <t>オバナザワシ</t>
    </rPh>
    <phoneticPr fontId="6"/>
  </si>
  <si>
    <t>桑名市</t>
    <rPh sb="0" eb="3">
      <t>クワナシ</t>
    </rPh>
    <phoneticPr fontId="6"/>
  </si>
  <si>
    <t>東根市</t>
    <rPh sb="0" eb="3">
      <t>ヒガシネシ</t>
    </rPh>
    <phoneticPr fontId="6"/>
  </si>
  <si>
    <t>津市</t>
    <rPh sb="0" eb="2">
      <t>ツシ</t>
    </rPh>
    <phoneticPr fontId="6"/>
  </si>
  <si>
    <t>天童市</t>
    <rPh sb="0" eb="3">
      <t>テンドウシ</t>
    </rPh>
    <phoneticPr fontId="6"/>
  </si>
  <si>
    <t>幸田町</t>
    <rPh sb="0" eb="2">
      <t>コウダ</t>
    </rPh>
    <rPh sb="2" eb="3">
      <t>マチ</t>
    </rPh>
    <phoneticPr fontId="6"/>
  </si>
  <si>
    <t>長井市</t>
    <rPh sb="0" eb="3">
      <t>ナガイシ</t>
    </rPh>
    <phoneticPr fontId="6"/>
  </si>
  <si>
    <t>蟹江町</t>
    <rPh sb="0" eb="2">
      <t>カニエ</t>
    </rPh>
    <rPh sb="2" eb="3">
      <t>マチ</t>
    </rPh>
    <phoneticPr fontId="6"/>
  </si>
  <si>
    <t>村山市</t>
    <rPh sb="0" eb="3">
      <t>ムラヤマシ</t>
    </rPh>
    <phoneticPr fontId="6"/>
  </si>
  <si>
    <t>大治町</t>
    <rPh sb="0" eb="1">
      <t>ダイ</t>
    </rPh>
    <rPh sb="2" eb="3">
      <t>チョウ</t>
    </rPh>
    <phoneticPr fontId="6"/>
  </si>
  <si>
    <t>上山市</t>
    <rPh sb="0" eb="3">
      <t>カミノヤマシ</t>
    </rPh>
    <phoneticPr fontId="6"/>
  </si>
  <si>
    <t>豊山町</t>
    <rPh sb="0" eb="3">
      <t>トヨヤマチョウ</t>
    </rPh>
    <phoneticPr fontId="6"/>
  </si>
  <si>
    <t>寒河江市</t>
    <rPh sb="0" eb="4">
      <t>サガエシ</t>
    </rPh>
    <phoneticPr fontId="6"/>
  </si>
  <si>
    <t>東郷町</t>
    <rPh sb="0" eb="3">
      <t>トウゴウチョウ</t>
    </rPh>
    <phoneticPr fontId="6"/>
  </si>
  <si>
    <t>新庄市</t>
    <rPh sb="0" eb="2">
      <t>シンジョウ</t>
    </rPh>
    <rPh sb="2" eb="3">
      <t>シ</t>
    </rPh>
    <phoneticPr fontId="6"/>
  </si>
  <si>
    <t>あま市</t>
    <rPh sb="2" eb="3">
      <t>シ</t>
    </rPh>
    <phoneticPr fontId="6"/>
  </si>
  <si>
    <t>米沢市</t>
    <rPh sb="0" eb="2">
      <t>ヨネザワ</t>
    </rPh>
    <rPh sb="2" eb="3">
      <t>シ</t>
    </rPh>
    <phoneticPr fontId="6"/>
  </si>
  <si>
    <t>弥富市</t>
    <rPh sb="0" eb="3">
      <t>ヤトミシ</t>
    </rPh>
    <phoneticPr fontId="6"/>
  </si>
  <si>
    <t>山形市</t>
    <rPh sb="0" eb="3">
      <t>ヤマガタシ</t>
    </rPh>
    <phoneticPr fontId="6"/>
  </si>
  <si>
    <t>北名古屋市</t>
    <rPh sb="0" eb="5">
      <t>キタナゴヤシ</t>
    </rPh>
    <phoneticPr fontId="6"/>
  </si>
  <si>
    <t>秋田県</t>
    <rPh sb="0" eb="3">
      <t>アキタケン</t>
    </rPh>
    <phoneticPr fontId="6"/>
  </si>
  <si>
    <t>愛西市</t>
    <rPh sb="0" eb="1">
      <t>アイ</t>
    </rPh>
    <rPh sb="1" eb="2">
      <t>ニシ</t>
    </rPh>
    <rPh sb="2" eb="3">
      <t>シ</t>
    </rPh>
    <phoneticPr fontId="6"/>
  </si>
  <si>
    <t>田原市</t>
    <rPh sb="0" eb="3">
      <t>タハラシ</t>
    </rPh>
    <phoneticPr fontId="6"/>
  </si>
  <si>
    <t>美郷町</t>
    <rPh sb="0" eb="2">
      <t>ミサト</t>
    </rPh>
    <rPh sb="2" eb="3">
      <t>チョウ</t>
    </rPh>
    <phoneticPr fontId="6"/>
  </si>
  <si>
    <t>岩倉市</t>
    <rPh sb="0" eb="3">
      <t>イワクラシ</t>
    </rPh>
    <phoneticPr fontId="6"/>
  </si>
  <si>
    <t>高浜市</t>
    <rPh sb="0" eb="3">
      <t>タカハマシ</t>
    </rPh>
    <phoneticPr fontId="6"/>
  </si>
  <si>
    <t>尾張旭市</t>
    <rPh sb="0" eb="4">
      <t>オワリアサヒシ</t>
    </rPh>
    <phoneticPr fontId="6"/>
  </si>
  <si>
    <t>大府市</t>
    <rPh sb="0" eb="3">
      <t>オオブシ</t>
    </rPh>
    <phoneticPr fontId="6"/>
  </si>
  <si>
    <t>東海市</t>
    <rPh sb="0" eb="3">
      <t>トウカイシ</t>
    </rPh>
    <phoneticPr fontId="6"/>
  </si>
  <si>
    <t>稲沢市</t>
    <rPh sb="0" eb="3">
      <t>イナザワシ</t>
    </rPh>
    <phoneticPr fontId="6"/>
  </si>
  <si>
    <t>江南市</t>
    <rPh sb="0" eb="3">
      <t>コウナンシ</t>
    </rPh>
    <phoneticPr fontId="6"/>
  </si>
  <si>
    <t>犬山市</t>
    <rPh sb="0" eb="3">
      <t>イヌヤマシ</t>
    </rPh>
    <phoneticPr fontId="6"/>
  </si>
  <si>
    <t>上小阿仁村</t>
    <phoneticPr fontId="6"/>
  </si>
  <si>
    <t>蒲郡市</t>
    <rPh sb="0" eb="3">
      <t>ガマゴオリシ</t>
    </rPh>
    <phoneticPr fontId="6"/>
  </si>
  <si>
    <t>小坂町</t>
    <rPh sb="0" eb="2">
      <t>コサカ</t>
    </rPh>
    <rPh sb="2" eb="3">
      <t>マチ</t>
    </rPh>
    <phoneticPr fontId="6"/>
  </si>
  <si>
    <t>安城市</t>
    <rPh sb="0" eb="3">
      <t>アンジョウシ</t>
    </rPh>
    <phoneticPr fontId="6"/>
  </si>
  <si>
    <t>仙北市</t>
    <rPh sb="0" eb="2">
      <t>センボク</t>
    </rPh>
    <rPh sb="2" eb="3">
      <t>シ</t>
    </rPh>
    <phoneticPr fontId="6"/>
  </si>
  <si>
    <t>碧南市</t>
    <rPh sb="0" eb="3">
      <t>ヘキナンシ</t>
    </rPh>
    <phoneticPr fontId="6"/>
  </si>
  <si>
    <t>北秋田市</t>
    <rPh sb="0" eb="4">
      <t>キタアキタシ</t>
    </rPh>
    <phoneticPr fontId="6"/>
  </si>
  <si>
    <t>津島市</t>
    <rPh sb="0" eb="3">
      <t>ツシマシ</t>
    </rPh>
    <phoneticPr fontId="6"/>
  </si>
  <si>
    <t>大仙市</t>
    <rPh sb="0" eb="2">
      <t>ダイセン</t>
    </rPh>
    <rPh sb="2" eb="3">
      <t>シ</t>
    </rPh>
    <phoneticPr fontId="6"/>
  </si>
  <si>
    <t>豊川市</t>
    <rPh sb="0" eb="3">
      <t>トヨカワシ</t>
    </rPh>
    <phoneticPr fontId="6"/>
  </si>
  <si>
    <t>潟上市</t>
    <rPh sb="0" eb="3">
      <t>カタガミシ</t>
    </rPh>
    <phoneticPr fontId="6"/>
  </si>
  <si>
    <t>春日井市</t>
    <rPh sb="0" eb="4">
      <t>カスガイシ</t>
    </rPh>
    <phoneticPr fontId="6"/>
  </si>
  <si>
    <t>鹿角市</t>
    <rPh sb="0" eb="3">
      <t>カヅノシ</t>
    </rPh>
    <phoneticPr fontId="6"/>
  </si>
  <si>
    <t>瀬戸市</t>
    <rPh sb="0" eb="3">
      <t>セトシ</t>
    </rPh>
    <phoneticPr fontId="6"/>
  </si>
  <si>
    <t>湯沢市</t>
    <rPh sb="0" eb="3">
      <t>ユザワシ</t>
    </rPh>
    <phoneticPr fontId="6"/>
  </si>
  <si>
    <t>岡崎市</t>
    <rPh sb="0" eb="3">
      <t>オカザキシ</t>
    </rPh>
    <phoneticPr fontId="6"/>
  </si>
  <si>
    <t>大館市</t>
    <rPh sb="0" eb="3">
      <t>オオダテシ</t>
    </rPh>
    <phoneticPr fontId="6"/>
  </si>
  <si>
    <t>御殿場市</t>
    <rPh sb="0" eb="4">
      <t>ゴテンバシ</t>
    </rPh>
    <phoneticPr fontId="6"/>
  </si>
  <si>
    <t>横手市</t>
    <rPh sb="0" eb="3">
      <t>ヨコテシ</t>
    </rPh>
    <phoneticPr fontId="6"/>
  </si>
  <si>
    <t>磐田市</t>
    <rPh sb="0" eb="3">
      <t>イワタシ</t>
    </rPh>
    <phoneticPr fontId="6"/>
  </si>
  <si>
    <t>能代市</t>
    <rPh sb="0" eb="3">
      <t>ノシロシ</t>
    </rPh>
    <phoneticPr fontId="6"/>
  </si>
  <si>
    <t>沼津市</t>
    <rPh sb="0" eb="3">
      <t>ヌマヅシ</t>
    </rPh>
    <phoneticPr fontId="6"/>
  </si>
  <si>
    <t>秋田市</t>
    <rPh sb="0" eb="3">
      <t>アキタシ</t>
    </rPh>
    <phoneticPr fontId="6"/>
  </si>
  <si>
    <t>静岡市</t>
    <rPh sb="0" eb="3">
      <t>シズオカシ</t>
    </rPh>
    <phoneticPr fontId="6"/>
  </si>
  <si>
    <t>海津市</t>
    <rPh sb="0" eb="3">
      <t>カイヅシ</t>
    </rPh>
    <phoneticPr fontId="6"/>
  </si>
  <si>
    <t>岐阜市</t>
    <rPh sb="0" eb="3">
      <t>ギフシ</t>
    </rPh>
    <phoneticPr fontId="6"/>
  </si>
  <si>
    <t>加美町</t>
    <rPh sb="0" eb="3">
      <t>カミマチ</t>
    </rPh>
    <phoneticPr fontId="6"/>
  </si>
  <si>
    <t>川崎町</t>
    <rPh sb="0" eb="2">
      <t>カワサキ</t>
    </rPh>
    <rPh sb="2" eb="3">
      <t>マチ</t>
    </rPh>
    <phoneticPr fontId="6"/>
  </si>
  <si>
    <t>甲府市</t>
    <rPh sb="0" eb="3">
      <t>コウフシ</t>
    </rPh>
    <phoneticPr fontId="6"/>
  </si>
  <si>
    <t>七ヶ宿町</t>
    <rPh sb="0" eb="3">
      <t>シチガシュク</t>
    </rPh>
    <rPh sb="3" eb="4">
      <t>マチ</t>
    </rPh>
    <phoneticPr fontId="6"/>
  </si>
  <si>
    <t>清川村</t>
    <rPh sb="0" eb="3">
      <t>キヨカワムラ</t>
    </rPh>
    <phoneticPr fontId="6"/>
  </si>
  <si>
    <t>大崎市</t>
    <rPh sb="0" eb="3">
      <t>オオサキシ</t>
    </rPh>
    <phoneticPr fontId="6"/>
  </si>
  <si>
    <t>山北町</t>
    <rPh sb="0" eb="3">
      <t>ヤマキタマチ</t>
    </rPh>
    <phoneticPr fontId="6"/>
  </si>
  <si>
    <t>栗原市</t>
    <rPh sb="0" eb="2">
      <t>クリハラ</t>
    </rPh>
    <rPh sb="2" eb="3">
      <t>シ</t>
    </rPh>
    <phoneticPr fontId="6"/>
  </si>
  <si>
    <t>大井町</t>
    <rPh sb="0" eb="3">
      <t>オオイマチ</t>
    </rPh>
    <phoneticPr fontId="6"/>
  </si>
  <si>
    <t>登米市</t>
    <rPh sb="0" eb="2">
      <t>トヨマ</t>
    </rPh>
    <rPh sb="2" eb="3">
      <t>シ</t>
    </rPh>
    <phoneticPr fontId="6"/>
  </si>
  <si>
    <t>中井町</t>
    <rPh sb="0" eb="3">
      <t>ナカイマチ</t>
    </rPh>
    <phoneticPr fontId="6"/>
  </si>
  <si>
    <t>一戸町</t>
    <rPh sb="0" eb="2">
      <t>イチノヘ</t>
    </rPh>
    <rPh sb="2" eb="3">
      <t>チョウ</t>
    </rPh>
    <phoneticPr fontId="6"/>
  </si>
  <si>
    <t>岩手県</t>
    <rPh sb="0" eb="3">
      <t>イワテケン</t>
    </rPh>
    <phoneticPr fontId="6"/>
  </si>
  <si>
    <t>二宮町</t>
    <rPh sb="0" eb="3">
      <t>ニノミヤマチ</t>
    </rPh>
    <phoneticPr fontId="6"/>
  </si>
  <si>
    <t>大磯町</t>
    <rPh sb="0" eb="3">
      <t>オオイソマチ</t>
    </rPh>
    <phoneticPr fontId="6"/>
  </si>
  <si>
    <t>葉山町</t>
    <rPh sb="0" eb="3">
      <t>ハヤママチ</t>
    </rPh>
    <phoneticPr fontId="6"/>
  </si>
  <si>
    <t>秦野市</t>
    <rPh sb="0" eb="3">
      <t>ハダノシ</t>
    </rPh>
    <phoneticPr fontId="6"/>
  </si>
  <si>
    <t>三浦市</t>
    <rPh sb="0" eb="3">
      <t>ミウラシ</t>
    </rPh>
    <phoneticPr fontId="6"/>
  </si>
  <si>
    <t>普代村</t>
    <rPh sb="0" eb="3">
      <t>フダイムラ</t>
    </rPh>
    <phoneticPr fontId="6"/>
  </si>
  <si>
    <t>奥多摩町</t>
    <rPh sb="0" eb="4">
      <t>オクタママチ</t>
    </rPh>
    <phoneticPr fontId="6"/>
  </si>
  <si>
    <t>田野畑村</t>
    <rPh sb="0" eb="4">
      <t>タノハタムラ</t>
    </rPh>
    <phoneticPr fontId="6"/>
  </si>
  <si>
    <t>長南町</t>
    <rPh sb="0" eb="3">
      <t>チョウナンマチ</t>
    </rPh>
    <phoneticPr fontId="6"/>
  </si>
  <si>
    <t>岩泉町</t>
    <rPh sb="0" eb="2">
      <t>イワイズミ</t>
    </rPh>
    <rPh sb="2" eb="3">
      <t>マチ</t>
    </rPh>
    <phoneticPr fontId="6"/>
  </si>
  <si>
    <t>長柄町</t>
    <rPh sb="0" eb="3">
      <t>ナガエマチ</t>
    </rPh>
    <phoneticPr fontId="6"/>
  </si>
  <si>
    <t>住田町</t>
    <phoneticPr fontId="6"/>
  </si>
  <si>
    <t>白子町</t>
    <rPh sb="0" eb="2">
      <t>シラコ</t>
    </rPh>
    <rPh sb="2" eb="3">
      <t>マチ</t>
    </rPh>
    <phoneticPr fontId="6"/>
  </si>
  <si>
    <t>平泉町</t>
    <rPh sb="0" eb="2">
      <t>ヒライズミ</t>
    </rPh>
    <rPh sb="2" eb="3">
      <t>マチ</t>
    </rPh>
    <phoneticPr fontId="6"/>
  </si>
  <si>
    <t>栄町</t>
    <rPh sb="0" eb="2">
      <t>サカエマチ</t>
    </rPh>
    <phoneticPr fontId="6"/>
  </si>
  <si>
    <t>金ケ崎町</t>
    <phoneticPr fontId="6"/>
  </si>
  <si>
    <t>酒々井町</t>
    <rPh sb="0" eb="4">
      <t>シスイマチ</t>
    </rPh>
    <phoneticPr fontId="6"/>
  </si>
  <si>
    <t>西和賀町</t>
    <phoneticPr fontId="6"/>
  </si>
  <si>
    <t>君津市</t>
    <rPh sb="0" eb="3">
      <t>キミツシ</t>
    </rPh>
    <phoneticPr fontId="6"/>
  </si>
  <si>
    <t>木更津市</t>
    <rPh sb="0" eb="4">
      <t>キサラヅシ</t>
    </rPh>
    <phoneticPr fontId="6"/>
  </si>
  <si>
    <t>大網白里市</t>
    <rPh sb="0" eb="4">
      <t>オオアミシラサト</t>
    </rPh>
    <rPh sb="4" eb="5">
      <t>シ</t>
    </rPh>
    <phoneticPr fontId="6"/>
  </si>
  <si>
    <t>岩手町</t>
    <phoneticPr fontId="6"/>
  </si>
  <si>
    <t>香取市</t>
    <rPh sb="0" eb="2">
      <t>カトリ</t>
    </rPh>
    <rPh sb="2" eb="3">
      <t>シ</t>
    </rPh>
    <phoneticPr fontId="6"/>
  </si>
  <si>
    <t>白井市</t>
    <rPh sb="0" eb="3">
      <t>シロイシ</t>
    </rPh>
    <phoneticPr fontId="6"/>
  </si>
  <si>
    <t>鎌ケ谷市</t>
    <phoneticPr fontId="6"/>
  </si>
  <si>
    <t>滝沢市</t>
    <rPh sb="0" eb="2">
      <t>タキザワ</t>
    </rPh>
    <rPh sb="2" eb="3">
      <t>シ</t>
    </rPh>
    <phoneticPr fontId="6"/>
  </si>
  <si>
    <t>流山市</t>
    <rPh sb="0" eb="3">
      <t>ナガレヤマシ</t>
    </rPh>
    <phoneticPr fontId="6"/>
  </si>
  <si>
    <t>奥州市</t>
    <rPh sb="0" eb="3">
      <t>オウシュウシ</t>
    </rPh>
    <phoneticPr fontId="6"/>
  </si>
  <si>
    <t>柏市</t>
    <rPh sb="0" eb="2">
      <t>カシワシ</t>
    </rPh>
    <phoneticPr fontId="6"/>
  </si>
  <si>
    <t>八幡平市</t>
    <rPh sb="0" eb="4">
      <t>ハチマンタイシ</t>
    </rPh>
    <phoneticPr fontId="6"/>
  </si>
  <si>
    <t>東金市</t>
    <rPh sb="0" eb="3">
      <t>トウガネシ</t>
    </rPh>
    <phoneticPr fontId="6"/>
  </si>
  <si>
    <t>二戸市</t>
    <rPh sb="0" eb="3">
      <t>ニノヘシ</t>
    </rPh>
    <phoneticPr fontId="6"/>
  </si>
  <si>
    <t>茂原市</t>
    <rPh sb="0" eb="2">
      <t>モバラ</t>
    </rPh>
    <rPh sb="2" eb="3">
      <t>シ</t>
    </rPh>
    <phoneticPr fontId="6"/>
  </si>
  <si>
    <t>一関市</t>
    <rPh sb="0" eb="3">
      <t>イチノセキシ</t>
    </rPh>
    <phoneticPr fontId="6"/>
  </si>
  <si>
    <t>野田市</t>
    <rPh sb="0" eb="3">
      <t>ノダシ</t>
    </rPh>
    <phoneticPr fontId="6"/>
  </si>
  <si>
    <t>遠野市</t>
    <rPh sb="0" eb="3">
      <t>トオノシ</t>
    </rPh>
    <phoneticPr fontId="6"/>
  </si>
  <si>
    <t>滑川町</t>
    <rPh sb="0" eb="2">
      <t>ナメカワ</t>
    </rPh>
    <rPh sb="2" eb="3">
      <t>マチ</t>
    </rPh>
    <phoneticPr fontId="6"/>
  </si>
  <si>
    <t>久慈市</t>
    <rPh sb="0" eb="3">
      <t>クジシ</t>
    </rPh>
    <phoneticPr fontId="6"/>
  </si>
  <si>
    <t>松伏町</t>
    <rPh sb="0" eb="2">
      <t>マツブセ</t>
    </rPh>
    <rPh sb="2" eb="3">
      <t>マチ</t>
    </rPh>
    <phoneticPr fontId="6"/>
  </si>
  <si>
    <t>北上市</t>
    <rPh sb="0" eb="3">
      <t>キタカミシ</t>
    </rPh>
    <phoneticPr fontId="6"/>
  </si>
  <si>
    <t>杉戸町</t>
    <rPh sb="0" eb="2">
      <t>スギト</t>
    </rPh>
    <rPh sb="2" eb="3">
      <t>チョウ</t>
    </rPh>
    <phoneticPr fontId="6"/>
  </si>
  <si>
    <t>花巻市</t>
    <rPh sb="0" eb="3">
      <t>ハナマキシ</t>
    </rPh>
    <phoneticPr fontId="6"/>
  </si>
  <si>
    <t>宮代町</t>
    <rPh sb="0" eb="3">
      <t>ミヤシロマチ</t>
    </rPh>
    <phoneticPr fontId="6"/>
  </si>
  <si>
    <t>盛岡市</t>
    <rPh sb="0" eb="3">
      <t>モリオカシ</t>
    </rPh>
    <phoneticPr fontId="6"/>
  </si>
  <si>
    <t>ときがわ町</t>
    <rPh sb="4" eb="5">
      <t>マチ</t>
    </rPh>
    <phoneticPr fontId="6"/>
  </si>
  <si>
    <t>青森県</t>
    <rPh sb="0" eb="3">
      <t>アオモリケン</t>
    </rPh>
    <phoneticPr fontId="6"/>
  </si>
  <si>
    <t>鳩山町</t>
    <rPh sb="0" eb="2">
      <t>ハトヤマ</t>
    </rPh>
    <rPh sb="2" eb="3">
      <t>マチ</t>
    </rPh>
    <phoneticPr fontId="6"/>
  </si>
  <si>
    <t>川島町</t>
    <rPh sb="0" eb="2">
      <t>カワシマ</t>
    </rPh>
    <rPh sb="2" eb="3">
      <t>チョウ</t>
    </rPh>
    <phoneticPr fontId="6"/>
  </si>
  <si>
    <t>三芳町</t>
    <rPh sb="0" eb="3">
      <t>ミヨシマチ</t>
    </rPh>
    <phoneticPr fontId="6"/>
  </si>
  <si>
    <t>伊奈町</t>
    <rPh sb="0" eb="3">
      <t>イナマチ</t>
    </rPh>
    <phoneticPr fontId="6"/>
  </si>
  <si>
    <t>白岡市</t>
    <rPh sb="0" eb="1">
      <t>シロ</t>
    </rPh>
    <rPh sb="1" eb="2">
      <t>オカ</t>
    </rPh>
    <rPh sb="2" eb="3">
      <t>シ</t>
    </rPh>
    <phoneticPr fontId="6"/>
  </si>
  <si>
    <t>吉川市</t>
    <rPh sb="0" eb="3">
      <t>ヨシカワシ</t>
    </rPh>
    <phoneticPr fontId="6"/>
  </si>
  <si>
    <t>幸手市</t>
    <rPh sb="0" eb="3">
      <t>サッテシ</t>
    </rPh>
    <phoneticPr fontId="6"/>
  </si>
  <si>
    <t>蓮田市</t>
    <rPh sb="0" eb="3">
      <t>ハスダシ</t>
    </rPh>
    <phoneticPr fontId="6"/>
  </si>
  <si>
    <t>三郷市</t>
    <rPh sb="0" eb="3">
      <t>ミサトシ</t>
    </rPh>
    <phoneticPr fontId="6"/>
  </si>
  <si>
    <t>八潮市</t>
    <rPh sb="0" eb="3">
      <t>ヤシオシ</t>
    </rPh>
    <phoneticPr fontId="6"/>
  </si>
  <si>
    <t>北本市</t>
    <rPh sb="0" eb="3">
      <t>キタモトシ</t>
    </rPh>
    <phoneticPr fontId="6"/>
  </si>
  <si>
    <t>久喜市</t>
    <rPh sb="0" eb="3">
      <t>クキシ</t>
    </rPh>
    <phoneticPr fontId="6"/>
  </si>
  <si>
    <t>入間市</t>
    <rPh sb="0" eb="3">
      <t>イルマシ</t>
    </rPh>
    <phoneticPr fontId="6"/>
  </si>
  <si>
    <t>戸田市</t>
    <rPh sb="0" eb="3">
      <t>トダシ</t>
    </rPh>
    <phoneticPr fontId="6"/>
  </si>
  <si>
    <t>越谷市</t>
    <rPh sb="0" eb="3">
      <t>コシガヤシ</t>
    </rPh>
    <phoneticPr fontId="6"/>
  </si>
  <si>
    <t>草加市</t>
    <rPh sb="0" eb="3">
      <t>ソウカシ</t>
    </rPh>
    <phoneticPr fontId="6"/>
  </si>
  <si>
    <t>上尾市</t>
    <rPh sb="0" eb="3">
      <t>アゲオシ</t>
    </rPh>
    <phoneticPr fontId="6"/>
  </si>
  <si>
    <t>深谷市</t>
    <rPh sb="0" eb="3">
      <t>フカヤシ</t>
    </rPh>
    <phoneticPr fontId="6"/>
  </si>
  <si>
    <t>鴻巣市</t>
    <rPh sb="0" eb="3">
      <t>コウノスシ</t>
    </rPh>
    <phoneticPr fontId="6"/>
  </si>
  <si>
    <t>一部</t>
    <rPh sb="0" eb="2">
      <t>イチブ</t>
    </rPh>
    <phoneticPr fontId="6"/>
  </si>
  <si>
    <t>羽生市</t>
    <rPh sb="0" eb="3">
      <t>ハニュウシ</t>
    </rPh>
    <phoneticPr fontId="6"/>
  </si>
  <si>
    <t>揖斐川町</t>
    <rPh sb="0" eb="3">
      <t>イビガワ</t>
    </rPh>
    <rPh sb="3" eb="4">
      <t>マチ</t>
    </rPh>
    <phoneticPr fontId="6"/>
  </si>
  <si>
    <t>春日部市</t>
    <rPh sb="0" eb="4">
      <t>カスカベシ</t>
    </rPh>
    <phoneticPr fontId="6"/>
  </si>
  <si>
    <t>加須市</t>
    <rPh sb="0" eb="3">
      <t>カゾシ</t>
    </rPh>
    <phoneticPr fontId="6"/>
  </si>
  <si>
    <t>飯能市</t>
    <rPh sb="0" eb="3">
      <t>ハンノウシ</t>
    </rPh>
    <phoneticPr fontId="6"/>
  </si>
  <si>
    <t>所沢市</t>
    <rPh sb="0" eb="3">
      <t>トコロザワシ</t>
    </rPh>
    <phoneticPr fontId="6"/>
  </si>
  <si>
    <t>南越前町</t>
    <rPh sb="0" eb="1">
      <t>ミナミ</t>
    </rPh>
    <rPh sb="1" eb="3">
      <t>エチゼン</t>
    </rPh>
    <rPh sb="3" eb="4">
      <t>マチ</t>
    </rPh>
    <phoneticPr fontId="6"/>
  </si>
  <si>
    <t>行田市</t>
    <rPh sb="0" eb="3">
      <t>ギョウダシ</t>
    </rPh>
    <phoneticPr fontId="6"/>
  </si>
  <si>
    <t>白山市</t>
    <rPh sb="0" eb="3">
      <t>ハクサンシ</t>
    </rPh>
    <phoneticPr fontId="6"/>
  </si>
  <si>
    <t>鰺ヶ沢町</t>
  </si>
  <si>
    <t>川口市</t>
    <rPh sb="0" eb="3">
      <t>カワグチシ</t>
    </rPh>
    <phoneticPr fontId="6"/>
  </si>
  <si>
    <t>加賀市</t>
    <rPh sb="0" eb="3">
      <t>カガシ</t>
    </rPh>
    <phoneticPr fontId="6"/>
  </si>
  <si>
    <t>川越市</t>
    <rPh sb="0" eb="3">
      <t>カワゴエシ</t>
    </rPh>
    <phoneticPr fontId="6"/>
  </si>
  <si>
    <t>明和町</t>
    <rPh sb="0" eb="3">
      <t>メイワチョウ</t>
    </rPh>
    <phoneticPr fontId="6"/>
  </si>
  <si>
    <t>砺波市</t>
    <rPh sb="0" eb="3">
      <t>トナミシ</t>
    </rPh>
    <phoneticPr fontId="6"/>
  </si>
  <si>
    <t>高崎市</t>
    <rPh sb="0" eb="3">
      <t>タカサキシ</t>
    </rPh>
    <phoneticPr fontId="6"/>
  </si>
  <si>
    <t>黒部市</t>
    <rPh sb="0" eb="3">
      <t>クロベシ</t>
    </rPh>
    <phoneticPr fontId="6"/>
  </si>
  <si>
    <t>野木町</t>
    <rPh sb="0" eb="3">
      <t>ノギマチ</t>
    </rPh>
    <phoneticPr fontId="6"/>
  </si>
  <si>
    <t>下野市</t>
    <rPh sb="0" eb="3">
      <t>シモツケシ</t>
    </rPh>
    <phoneticPr fontId="6"/>
  </si>
  <si>
    <t>さくら市</t>
    <rPh sb="3" eb="4">
      <t>シ</t>
    </rPh>
    <phoneticPr fontId="6"/>
  </si>
  <si>
    <t>上越市</t>
    <rPh sb="0" eb="3">
      <t>ジョウエツシ</t>
    </rPh>
    <phoneticPr fontId="6"/>
  </si>
  <si>
    <t>大田原市</t>
    <rPh sb="0" eb="3">
      <t>オオタワラ</t>
    </rPh>
    <rPh sb="3" eb="4">
      <t>シ</t>
    </rPh>
    <phoneticPr fontId="6"/>
  </si>
  <si>
    <t>五泉市</t>
    <rPh sb="0" eb="3">
      <t>ゴセンシ</t>
    </rPh>
    <phoneticPr fontId="6"/>
  </si>
  <si>
    <t>宇都宮市</t>
    <rPh sb="0" eb="4">
      <t>ウツノミヤシ</t>
    </rPh>
    <phoneticPr fontId="6"/>
  </si>
  <si>
    <t>村上市</t>
    <rPh sb="0" eb="3">
      <t>ムラカミシ</t>
    </rPh>
    <phoneticPr fontId="6"/>
  </si>
  <si>
    <t>東海村</t>
    <rPh sb="0" eb="3">
      <t>トウカイムラ</t>
    </rPh>
    <phoneticPr fontId="6"/>
  </si>
  <si>
    <t>柏崎市</t>
    <rPh sb="0" eb="3">
      <t>カシワザキシ</t>
    </rPh>
    <phoneticPr fontId="6"/>
  </si>
  <si>
    <t>利根町</t>
    <rPh sb="0" eb="3">
      <t>トネマチ</t>
    </rPh>
    <phoneticPr fontId="6"/>
  </si>
  <si>
    <t>三条市</t>
    <rPh sb="0" eb="3">
      <t>サンジョウシ</t>
    </rPh>
    <phoneticPr fontId="6"/>
  </si>
  <si>
    <t>境町</t>
    <rPh sb="0" eb="2">
      <t>サカイマチ</t>
    </rPh>
    <phoneticPr fontId="6"/>
  </si>
  <si>
    <t>五霞町</t>
    <rPh sb="0" eb="3">
      <t>ゴカマチ</t>
    </rPh>
    <phoneticPr fontId="6"/>
  </si>
  <si>
    <t>会津美里町</t>
    <rPh sb="0" eb="2">
      <t>アイヅ</t>
    </rPh>
    <rPh sb="2" eb="4">
      <t>ミサト</t>
    </rPh>
    <rPh sb="4" eb="5">
      <t>マチ</t>
    </rPh>
    <phoneticPr fontId="6"/>
  </si>
  <si>
    <t>河内町</t>
    <rPh sb="0" eb="2">
      <t>カワウチ</t>
    </rPh>
    <rPh sb="2" eb="3">
      <t>マチ</t>
    </rPh>
    <phoneticPr fontId="6"/>
  </si>
  <si>
    <t>南会津町</t>
    <rPh sb="0" eb="3">
      <t>ミナミアイヅ</t>
    </rPh>
    <rPh sb="3" eb="4">
      <t>マチ</t>
    </rPh>
    <phoneticPr fontId="6"/>
  </si>
  <si>
    <t>大洗町</t>
    <rPh sb="0" eb="3">
      <t>オオアライマチ</t>
    </rPh>
    <phoneticPr fontId="6"/>
  </si>
  <si>
    <t>新ひだか町</t>
    <rPh sb="0" eb="1">
      <t>シン</t>
    </rPh>
    <rPh sb="4" eb="5">
      <t>マチ</t>
    </rPh>
    <phoneticPr fontId="6"/>
  </si>
  <si>
    <t>３級地</t>
  </si>
  <si>
    <t>那珂市</t>
    <rPh sb="0" eb="3">
      <t>ナカシ</t>
    </rPh>
    <phoneticPr fontId="6"/>
  </si>
  <si>
    <t>庄内町</t>
    <rPh sb="0" eb="2">
      <t>ショウナイ</t>
    </rPh>
    <rPh sb="2" eb="3">
      <t>チョウ</t>
    </rPh>
    <phoneticPr fontId="6"/>
  </si>
  <si>
    <t>えりも町</t>
    <rPh sb="3" eb="4">
      <t>チョウ</t>
    </rPh>
    <phoneticPr fontId="6"/>
  </si>
  <si>
    <t>つくばみらい市</t>
    <rPh sb="6" eb="7">
      <t>シ</t>
    </rPh>
    <phoneticPr fontId="6"/>
  </si>
  <si>
    <t>酒田市</t>
    <rPh sb="0" eb="3">
      <t>サカタシ</t>
    </rPh>
    <phoneticPr fontId="6"/>
  </si>
  <si>
    <t>浦河町</t>
    <rPh sb="0" eb="3">
      <t>ウラカワチョウ</t>
    </rPh>
    <phoneticPr fontId="6"/>
  </si>
  <si>
    <t>神栖市</t>
    <rPh sb="0" eb="2">
      <t>カミス</t>
    </rPh>
    <rPh sb="2" eb="3">
      <t>シ</t>
    </rPh>
    <phoneticPr fontId="6"/>
  </si>
  <si>
    <t>鶴岡市</t>
    <rPh sb="0" eb="3">
      <t>ツルオカシ</t>
    </rPh>
    <phoneticPr fontId="6"/>
  </si>
  <si>
    <t>奥尻町</t>
    <rPh sb="0" eb="3">
      <t>オクシリチョウ</t>
    </rPh>
    <phoneticPr fontId="6"/>
  </si>
  <si>
    <t>坂東市</t>
    <rPh sb="0" eb="3">
      <t>バンドウシ</t>
    </rPh>
    <phoneticPr fontId="6"/>
  </si>
  <si>
    <t>美郷町</t>
    <rPh sb="0" eb="2">
      <t>ミサト</t>
    </rPh>
    <rPh sb="2" eb="3">
      <t>マチ</t>
    </rPh>
    <phoneticPr fontId="6"/>
  </si>
  <si>
    <t>乙部町</t>
    <rPh sb="0" eb="3">
      <t>オトベチョウ</t>
    </rPh>
    <phoneticPr fontId="6"/>
  </si>
  <si>
    <t>ひたちなか市</t>
    <rPh sb="5" eb="6">
      <t>シ</t>
    </rPh>
    <phoneticPr fontId="6"/>
  </si>
  <si>
    <t>常総市</t>
    <rPh sb="0" eb="3">
      <t>ジョウソウシ</t>
    </rPh>
    <phoneticPr fontId="6"/>
  </si>
  <si>
    <t>古河市</t>
    <rPh sb="0" eb="3">
      <t>コガシ</t>
    </rPh>
    <phoneticPr fontId="6"/>
  </si>
  <si>
    <t>富谷市</t>
    <rPh sb="0" eb="2">
      <t>トミヤ</t>
    </rPh>
    <rPh sb="2" eb="3">
      <t>シ</t>
    </rPh>
    <phoneticPr fontId="6"/>
  </si>
  <si>
    <t>由利本荘市</t>
    <rPh sb="0" eb="5">
      <t>ユリホンジョウシ</t>
    </rPh>
    <phoneticPr fontId="6"/>
  </si>
  <si>
    <t>大和町</t>
    <rPh sb="0" eb="2">
      <t>ヤマト</t>
    </rPh>
    <rPh sb="2" eb="3">
      <t>マチ</t>
    </rPh>
    <phoneticPr fontId="6"/>
  </si>
  <si>
    <t>鹿部町</t>
    <rPh sb="0" eb="2">
      <t>シカベ</t>
    </rPh>
    <rPh sb="2" eb="3">
      <t>マチ</t>
    </rPh>
    <phoneticPr fontId="6"/>
  </si>
  <si>
    <t>七ヶ浜町</t>
    <rPh sb="0" eb="4">
      <t>シチガハママチ</t>
    </rPh>
    <phoneticPr fontId="6"/>
  </si>
  <si>
    <t>七飯町</t>
    <rPh sb="0" eb="3">
      <t>ナナエチョウ</t>
    </rPh>
    <phoneticPr fontId="6"/>
  </si>
  <si>
    <t>仙台市</t>
    <rPh sb="0" eb="3">
      <t>センダイシ</t>
    </rPh>
    <phoneticPr fontId="6"/>
  </si>
  <si>
    <t>木古内町</t>
    <rPh sb="0" eb="4">
      <t>キコナイチョウ</t>
    </rPh>
    <phoneticPr fontId="6"/>
  </si>
  <si>
    <t>福津市</t>
    <rPh sb="0" eb="3">
      <t>フクツシ</t>
    </rPh>
    <phoneticPr fontId="6"/>
  </si>
  <si>
    <r>
      <t>10/100</t>
    </r>
    <r>
      <rPr>
        <sz val="11"/>
        <color indexed="8"/>
        <rFont val="ＭＳ Ｐゴシック"/>
        <family val="3"/>
        <charset val="128"/>
      </rPr>
      <t>地域</t>
    </r>
    <phoneticPr fontId="6"/>
  </si>
  <si>
    <t>知内町</t>
    <rPh sb="0" eb="3">
      <t>シリウチチョウ</t>
    </rPh>
    <phoneticPr fontId="6"/>
  </si>
  <si>
    <t>春日市</t>
    <rPh sb="0" eb="3">
      <t>カスガシ</t>
    </rPh>
    <phoneticPr fontId="6"/>
  </si>
  <si>
    <t>松前町</t>
    <rPh sb="0" eb="3">
      <t>マツマエチョウ</t>
    </rPh>
    <phoneticPr fontId="6"/>
  </si>
  <si>
    <t>福岡市</t>
    <rPh sb="0" eb="3">
      <t>フクオカシ</t>
    </rPh>
    <phoneticPr fontId="6"/>
  </si>
  <si>
    <t>東北町</t>
    <rPh sb="0" eb="2">
      <t>トウホク</t>
    </rPh>
    <rPh sb="2" eb="3">
      <t>マチ</t>
    </rPh>
    <phoneticPr fontId="6"/>
  </si>
  <si>
    <t>北斗市</t>
    <rPh sb="0" eb="2">
      <t>ホクト</t>
    </rPh>
    <rPh sb="2" eb="3">
      <t>シ</t>
    </rPh>
    <phoneticPr fontId="6"/>
  </si>
  <si>
    <t>府中町</t>
    <rPh sb="0" eb="3">
      <t>フチュウチョウ</t>
    </rPh>
    <phoneticPr fontId="6"/>
  </si>
  <si>
    <t>平川市</t>
    <rPh sb="0" eb="2">
      <t>ヒラカワ</t>
    </rPh>
    <rPh sb="2" eb="3">
      <t>シ</t>
    </rPh>
    <phoneticPr fontId="6"/>
  </si>
  <si>
    <t>登別市</t>
    <rPh sb="0" eb="3">
      <t>ノボリベツシ</t>
    </rPh>
    <phoneticPr fontId="6"/>
  </si>
  <si>
    <t>広島市</t>
    <rPh sb="0" eb="3">
      <t>ヒロシマシ</t>
    </rPh>
    <phoneticPr fontId="6"/>
  </si>
  <si>
    <t>十和田市</t>
    <rPh sb="0" eb="4">
      <t>トワダシ</t>
    </rPh>
    <phoneticPr fontId="6"/>
  </si>
  <si>
    <t>苫小牧市</t>
    <rPh sb="0" eb="4">
      <t>トマコマイシ</t>
    </rPh>
    <phoneticPr fontId="6"/>
  </si>
  <si>
    <t>川西町</t>
    <rPh sb="0" eb="2">
      <t>カワニシ</t>
    </rPh>
    <rPh sb="2" eb="3">
      <t>マチ</t>
    </rPh>
    <phoneticPr fontId="6"/>
  </si>
  <si>
    <t>五所川原市</t>
    <rPh sb="0" eb="5">
      <t>ゴショガワラシ</t>
    </rPh>
    <phoneticPr fontId="6"/>
  </si>
  <si>
    <t>室蘭市</t>
    <rPh sb="0" eb="3">
      <t>ムロランシ</t>
    </rPh>
    <phoneticPr fontId="6"/>
  </si>
  <si>
    <t>大和郡山市</t>
    <rPh sb="0" eb="5">
      <t>ヤマトコオリヤマシ</t>
    </rPh>
    <phoneticPr fontId="6"/>
  </si>
  <si>
    <t>弘前市</t>
    <rPh sb="0" eb="3">
      <t>ヒロサキシ</t>
    </rPh>
    <phoneticPr fontId="6"/>
  </si>
  <si>
    <t>函館市</t>
    <rPh sb="0" eb="3">
      <t>ハコダテシ</t>
    </rPh>
    <phoneticPr fontId="6"/>
  </si>
  <si>
    <t>奈良市</t>
    <rPh sb="0" eb="3">
      <t>ナラシ</t>
    </rPh>
    <phoneticPr fontId="6"/>
  </si>
  <si>
    <r>
      <t>10/100</t>
    </r>
    <r>
      <rPr>
        <sz val="11"/>
        <color indexed="8"/>
        <rFont val="ＭＳ Ｐゴシック"/>
        <family val="3"/>
        <charset val="128"/>
      </rPr>
      <t>地域</t>
    </r>
    <phoneticPr fontId="6"/>
  </si>
  <si>
    <t>遠軽町</t>
    <rPh sb="0" eb="2">
      <t>エンガル</t>
    </rPh>
    <rPh sb="2" eb="3">
      <t>マチ</t>
    </rPh>
    <phoneticPr fontId="6"/>
  </si>
  <si>
    <t>羅臼町</t>
    <rPh sb="0" eb="3">
      <t>ラウスチョウ</t>
    </rPh>
    <phoneticPr fontId="6"/>
  </si>
  <si>
    <t>２級地</t>
  </si>
  <si>
    <t>三田市</t>
    <rPh sb="0" eb="3">
      <t>サンダシ</t>
    </rPh>
    <phoneticPr fontId="6"/>
  </si>
  <si>
    <t>洞爺湖町</t>
    <rPh sb="0" eb="3">
      <t>トウヤコ</t>
    </rPh>
    <rPh sb="3" eb="4">
      <t>マチ</t>
    </rPh>
    <phoneticPr fontId="6"/>
  </si>
  <si>
    <t>標津町</t>
    <rPh sb="0" eb="3">
      <t>シベツチョウ</t>
    </rPh>
    <phoneticPr fontId="6"/>
  </si>
  <si>
    <t>川西市</t>
    <rPh sb="0" eb="3">
      <t>カワニシシ</t>
    </rPh>
    <phoneticPr fontId="6"/>
  </si>
  <si>
    <t>せたな町</t>
    <rPh sb="3" eb="4">
      <t>マチ</t>
    </rPh>
    <phoneticPr fontId="6"/>
  </si>
  <si>
    <t>白糠町</t>
    <rPh sb="0" eb="3">
      <t>シラヌカチョウ</t>
    </rPh>
    <phoneticPr fontId="6"/>
  </si>
  <si>
    <t>高砂市</t>
    <rPh sb="0" eb="3">
      <t>タカサゴシ</t>
    </rPh>
    <phoneticPr fontId="6"/>
  </si>
  <si>
    <t>石狩市</t>
    <rPh sb="0" eb="3">
      <t>イシカリシ</t>
    </rPh>
    <phoneticPr fontId="6"/>
  </si>
  <si>
    <t>伊丹市</t>
    <rPh sb="0" eb="3">
      <t>イタミシ</t>
    </rPh>
    <phoneticPr fontId="6"/>
  </si>
  <si>
    <t>伊達市</t>
    <rPh sb="0" eb="3">
      <t>ダテシ</t>
    </rPh>
    <phoneticPr fontId="6"/>
  </si>
  <si>
    <t>尼崎市</t>
    <rPh sb="0" eb="3">
      <t>アマガサキシ</t>
    </rPh>
    <phoneticPr fontId="6"/>
  </si>
  <si>
    <t>岩見沢市</t>
    <rPh sb="0" eb="4">
      <t>イワミザワシ</t>
    </rPh>
    <phoneticPr fontId="6"/>
  </si>
  <si>
    <t>釧路町</t>
    <rPh sb="0" eb="2">
      <t>クシロ</t>
    </rPh>
    <rPh sb="2" eb="3">
      <t>チョウ</t>
    </rPh>
    <phoneticPr fontId="6"/>
  </si>
  <si>
    <t>島本町</t>
    <rPh sb="0" eb="3">
      <t>シマモトチョウ</t>
    </rPh>
    <phoneticPr fontId="6"/>
  </si>
  <si>
    <t>全域</t>
    <rPh sb="0" eb="2">
      <t>ゼンイキ</t>
    </rPh>
    <phoneticPr fontId="6"/>
  </si>
  <si>
    <t>広尾町</t>
    <rPh sb="0" eb="3">
      <t>ヒロオチョウ</t>
    </rPh>
    <phoneticPr fontId="6"/>
  </si>
  <si>
    <t>摂津市</t>
    <rPh sb="0" eb="3">
      <t>セッツシ</t>
    </rPh>
    <phoneticPr fontId="6"/>
  </si>
  <si>
    <t>栄村</t>
    <rPh sb="0" eb="2">
      <t>サカエムラ</t>
    </rPh>
    <phoneticPr fontId="6"/>
  </si>
  <si>
    <t>新得町</t>
    <rPh sb="0" eb="3">
      <t>シントクチョウ</t>
    </rPh>
    <phoneticPr fontId="6"/>
  </si>
  <si>
    <t>交野市</t>
    <rPh sb="0" eb="1">
      <t>マジ</t>
    </rPh>
    <rPh sb="1" eb="2">
      <t>ノ</t>
    </rPh>
    <rPh sb="2" eb="3">
      <t>シ</t>
    </rPh>
    <phoneticPr fontId="6"/>
  </si>
  <si>
    <t>信濃町</t>
    <rPh sb="0" eb="3">
      <t>シナノマチ</t>
    </rPh>
    <phoneticPr fontId="6"/>
  </si>
  <si>
    <t>様似町</t>
    <rPh sb="0" eb="3">
      <t>サマニチョウ</t>
    </rPh>
    <phoneticPr fontId="6"/>
  </si>
  <si>
    <t>東大阪市</t>
    <rPh sb="0" eb="4">
      <t>ヒガシオオサカシ</t>
    </rPh>
    <phoneticPr fontId="6"/>
  </si>
  <si>
    <t>野沢温泉村</t>
    <rPh sb="0" eb="5">
      <t>ノザワオンセンムラ</t>
    </rPh>
    <phoneticPr fontId="6"/>
  </si>
  <si>
    <t>新冠町</t>
    <rPh sb="0" eb="3">
      <t>ニイカップチョウ</t>
    </rPh>
    <phoneticPr fontId="6"/>
  </si>
  <si>
    <t>柏原市</t>
    <rPh sb="0" eb="1">
      <t>カシワ</t>
    </rPh>
    <rPh sb="1" eb="2">
      <t>ハラ</t>
    </rPh>
    <rPh sb="2" eb="3">
      <t>シ</t>
    </rPh>
    <phoneticPr fontId="6"/>
  </si>
  <si>
    <t>木島平村</t>
    <rPh sb="0" eb="4">
      <t>キジマダイラムラ</t>
    </rPh>
    <phoneticPr fontId="6"/>
  </si>
  <si>
    <t>日高町</t>
    <rPh sb="0" eb="3">
      <t>ヒダカチョウ</t>
    </rPh>
    <phoneticPr fontId="6"/>
  </si>
  <si>
    <t>八尾市</t>
    <rPh sb="0" eb="3">
      <t>ヤオシ</t>
    </rPh>
    <phoneticPr fontId="6"/>
  </si>
  <si>
    <r>
      <t>10/100</t>
    </r>
    <r>
      <rPr>
        <sz val="11"/>
        <color indexed="8"/>
        <rFont val="ＭＳ Ｐゴシック"/>
        <family val="3"/>
        <charset val="128"/>
      </rPr>
      <t>地域</t>
    </r>
    <phoneticPr fontId="6"/>
  </si>
  <si>
    <t>山ノ内町</t>
    <rPh sb="0" eb="1">
      <t>ヤマ</t>
    </rPh>
    <rPh sb="2" eb="4">
      <t>ウチマチ</t>
    </rPh>
    <phoneticPr fontId="6"/>
  </si>
  <si>
    <t>むかわ町</t>
    <rPh sb="3" eb="4">
      <t>チョウ</t>
    </rPh>
    <phoneticPr fontId="6"/>
  </si>
  <si>
    <t>茨木市</t>
    <rPh sb="0" eb="3">
      <t>イバラキシ</t>
    </rPh>
    <phoneticPr fontId="6"/>
  </si>
  <si>
    <t>白老町</t>
    <rPh sb="0" eb="3">
      <t>シラオイチョウ</t>
    </rPh>
    <phoneticPr fontId="6"/>
  </si>
  <si>
    <t>枚方市</t>
    <rPh sb="0" eb="3">
      <t>ヒラカタシ</t>
    </rPh>
    <phoneticPr fontId="6"/>
  </si>
  <si>
    <t>小谷村</t>
    <rPh sb="0" eb="1">
      <t>コ</t>
    </rPh>
    <rPh sb="1" eb="3">
      <t>タニムラ</t>
    </rPh>
    <phoneticPr fontId="6"/>
  </si>
  <si>
    <t>壮瞥町</t>
    <phoneticPr fontId="6"/>
  </si>
  <si>
    <t>堺市</t>
    <rPh sb="0" eb="2">
      <t>サカイシ</t>
    </rPh>
    <phoneticPr fontId="6"/>
  </si>
  <si>
    <t>白馬村</t>
    <rPh sb="0" eb="3">
      <t>ハクバムラ</t>
    </rPh>
    <phoneticPr fontId="6"/>
  </si>
  <si>
    <t>京都市</t>
    <rPh sb="0" eb="3">
      <t>キョウトシ</t>
    </rPh>
    <phoneticPr fontId="6"/>
  </si>
  <si>
    <t>栗東市</t>
    <rPh sb="0" eb="3">
      <t>リットウシ</t>
    </rPh>
    <phoneticPr fontId="6"/>
  </si>
  <si>
    <t>池田町</t>
    <rPh sb="0" eb="2">
      <t>イケダ</t>
    </rPh>
    <rPh sb="2" eb="3">
      <t>マチ</t>
    </rPh>
    <phoneticPr fontId="6"/>
  </si>
  <si>
    <t>雄武町</t>
    <rPh sb="0" eb="1">
      <t>ユウ</t>
    </rPh>
    <rPh sb="1" eb="2">
      <t>ブ</t>
    </rPh>
    <rPh sb="2" eb="3">
      <t>マチ</t>
    </rPh>
    <phoneticPr fontId="6"/>
  </si>
  <si>
    <t>草津市</t>
    <rPh sb="0" eb="3">
      <t>クサツシ</t>
    </rPh>
    <phoneticPr fontId="6"/>
  </si>
  <si>
    <t>斜里町</t>
    <rPh sb="0" eb="2">
      <t>シャリ</t>
    </rPh>
    <rPh sb="2" eb="3">
      <t>マチ</t>
    </rPh>
    <phoneticPr fontId="6"/>
  </si>
  <si>
    <t>大津市</t>
    <rPh sb="0" eb="3">
      <t>オオツシ</t>
    </rPh>
    <phoneticPr fontId="6"/>
  </si>
  <si>
    <t>大野市</t>
    <rPh sb="0" eb="2">
      <t>オオノ</t>
    </rPh>
    <rPh sb="2" eb="3">
      <t>シ</t>
    </rPh>
    <phoneticPr fontId="6"/>
  </si>
  <si>
    <t>利尻富士町</t>
    <phoneticPr fontId="6"/>
  </si>
  <si>
    <t>四日市市</t>
    <rPh sb="0" eb="4">
      <t>ヨッカイチシ</t>
    </rPh>
    <phoneticPr fontId="6"/>
  </si>
  <si>
    <t>利尻町</t>
    <rPh sb="0" eb="3">
      <t>リシリチョウ</t>
    </rPh>
    <phoneticPr fontId="6"/>
  </si>
  <si>
    <t>長久手市</t>
    <rPh sb="0" eb="3">
      <t>ナガクテ</t>
    </rPh>
    <rPh sb="3" eb="4">
      <t>シ</t>
    </rPh>
    <phoneticPr fontId="6"/>
  </si>
  <si>
    <t>礼文町</t>
    <rPh sb="0" eb="3">
      <t>レブンチョウ</t>
    </rPh>
    <phoneticPr fontId="6"/>
  </si>
  <si>
    <t>みよし市</t>
    <rPh sb="3" eb="4">
      <t>シ</t>
    </rPh>
    <phoneticPr fontId="6"/>
  </si>
  <si>
    <t>豊富町</t>
    <rPh sb="0" eb="2">
      <t>ホウフ</t>
    </rPh>
    <rPh sb="2" eb="3">
      <t>マチ</t>
    </rPh>
    <phoneticPr fontId="6"/>
  </si>
  <si>
    <t>清須市</t>
    <rPh sb="0" eb="3">
      <t>キヨスシ</t>
    </rPh>
    <phoneticPr fontId="6"/>
  </si>
  <si>
    <t>津南町</t>
    <rPh sb="0" eb="3">
      <t>ツナンマチ</t>
    </rPh>
    <phoneticPr fontId="6"/>
  </si>
  <si>
    <t>枝幸町</t>
    <rPh sb="0" eb="1">
      <t>エダ</t>
    </rPh>
    <rPh sb="1" eb="2">
      <t>サイワ</t>
    </rPh>
    <rPh sb="2" eb="3">
      <t>マチ</t>
    </rPh>
    <phoneticPr fontId="6"/>
  </si>
  <si>
    <t>知立市</t>
    <rPh sb="0" eb="3">
      <t>チリュウシ</t>
    </rPh>
    <phoneticPr fontId="6"/>
  </si>
  <si>
    <t>湯沢町</t>
    <rPh sb="0" eb="2">
      <t>ユザワ</t>
    </rPh>
    <rPh sb="2" eb="3">
      <t>マチ</t>
    </rPh>
    <phoneticPr fontId="6"/>
  </si>
  <si>
    <t>猿払村</t>
    <rPh sb="0" eb="3">
      <t>サルフツムラ</t>
    </rPh>
    <phoneticPr fontId="6"/>
  </si>
  <si>
    <t>知多市</t>
    <rPh sb="0" eb="3">
      <t>チタシ</t>
    </rPh>
    <phoneticPr fontId="6"/>
  </si>
  <si>
    <r>
      <t>10/100</t>
    </r>
    <r>
      <rPr>
        <sz val="11"/>
        <color indexed="8"/>
        <rFont val="ＭＳ Ｐゴシック"/>
        <family val="3"/>
        <charset val="128"/>
      </rPr>
      <t>地域</t>
    </r>
    <phoneticPr fontId="6"/>
  </si>
  <si>
    <t>阿賀町</t>
    <rPh sb="0" eb="3">
      <t>アガマチ</t>
    </rPh>
    <phoneticPr fontId="6"/>
  </si>
  <si>
    <t>増毛町</t>
    <rPh sb="0" eb="2">
      <t>マシケ</t>
    </rPh>
    <rPh sb="2" eb="3">
      <t>マチ</t>
    </rPh>
    <phoneticPr fontId="6"/>
  </si>
  <si>
    <t>西尾市</t>
    <rPh sb="0" eb="3">
      <t>ニシオシ</t>
    </rPh>
    <phoneticPr fontId="6"/>
  </si>
  <si>
    <t>小平町</t>
    <rPh sb="0" eb="2">
      <t>コダイラ</t>
    </rPh>
    <rPh sb="2" eb="3">
      <t>チョウ</t>
    </rPh>
    <phoneticPr fontId="6"/>
  </si>
  <si>
    <t>寒川町</t>
    <rPh sb="0" eb="1">
      <t>サム</t>
    </rPh>
    <rPh sb="1" eb="2">
      <t>カワ</t>
    </rPh>
    <rPh sb="2" eb="3">
      <t>マチ</t>
    </rPh>
    <phoneticPr fontId="6"/>
  </si>
  <si>
    <t>苫前町</t>
    <rPh sb="0" eb="2">
      <t>トママエ</t>
    </rPh>
    <rPh sb="2" eb="3">
      <t>チョウ</t>
    </rPh>
    <phoneticPr fontId="6"/>
  </si>
  <si>
    <t>綾瀬市</t>
    <rPh sb="0" eb="3">
      <t>アヤセシ</t>
    </rPh>
    <phoneticPr fontId="6"/>
  </si>
  <si>
    <t>羽幌町</t>
    <rPh sb="0" eb="3">
      <t>ハボロチョウ</t>
    </rPh>
    <phoneticPr fontId="6"/>
  </si>
  <si>
    <t>伊勢原市</t>
    <rPh sb="0" eb="4">
      <t>イセハラシ</t>
    </rPh>
    <phoneticPr fontId="6"/>
  </si>
  <si>
    <t>初山別村</t>
    <rPh sb="0" eb="1">
      <t>ハツ</t>
    </rPh>
    <rPh sb="3" eb="4">
      <t>ムラ</t>
    </rPh>
    <phoneticPr fontId="6"/>
  </si>
  <si>
    <t>大和市</t>
    <rPh sb="0" eb="3">
      <t>ヤマトシ</t>
    </rPh>
    <phoneticPr fontId="6"/>
  </si>
  <si>
    <t>十日町市</t>
    <rPh sb="0" eb="4">
      <t>トオカマチシ</t>
    </rPh>
    <phoneticPr fontId="6"/>
  </si>
  <si>
    <t>遠別町</t>
    <rPh sb="0" eb="3">
      <t>エンベツチョウ</t>
    </rPh>
    <phoneticPr fontId="6"/>
  </si>
  <si>
    <t>茅ヶ崎市</t>
    <rPh sb="0" eb="4">
      <t>チガサキシ</t>
    </rPh>
    <phoneticPr fontId="6"/>
  </si>
  <si>
    <t>加茂市</t>
    <rPh sb="0" eb="2">
      <t>カモ</t>
    </rPh>
    <rPh sb="2" eb="3">
      <t>シ</t>
    </rPh>
    <phoneticPr fontId="6"/>
  </si>
  <si>
    <t>天塩町</t>
    <rPh sb="0" eb="1">
      <t>アマ</t>
    </rPh>
    <rPh sb="1" eb="2">
      <t>シオ</t>
    </rPh>
    <rPh sb="2" eb="3">
      <t>マチ</t>
    </rPh>
    <phoneticPr fontId="6"/>
  </si>
  <si>
    <t>小田原市</t>
    <rPh sb="0" eb="4">
      <t>オダワラシ</t>
    </rPh>
    <phoneticPr fontId="6"/>
  </si>
  <si>
    <t>平塚市</t>
    <rPh sb="0" eb="3">
      <t>ヒラツカシ</t>
    </rPh>
    <phoneticPr fontId="6"/>
  </si>
  <si>
    <t>横須賀市</t>
    <rPh sb="0" eb="4">
      <t>ヨコスカシ</t>
    </rPh>
    <phoneticPr fontId="6"/>
  </si>
  <si>
    <t>昭和村</t>
    <rPh sb="0" eb="2">
      <t>ショウワ</t>
    </rPh>
    <rPh sb="2" eb="3">
      <t>ムラ</t>
    </rPh>
    <phoneticPr fontId="6"/>
  </si>
  <si>
    <t>檜原村</t>
    <rPh sb="0" eb="3">
      <t>ヒノハラムラ</t>
    </rPh>
    <phoneticPr fontId="6"/>
  </si>
  <si>
    <t>金山町</t>
    <rPh sb="0" eb="2">
      <t>カナヤマ</t>
    </rPh>
    <rPh sb="2" eb="3">
      <t>マチ</t>
    </rPh>
    <phoneticPr fontId="6"/>
  </si>
  <si>
    <t>日の出町</t>
    <rPh sb="0" eb="1">
      <t>ヒ</t>
    </rPh>
    <rPh sb="2" eb="4">
      <t>デマチ</t>
    </rPh>
    <phoneticPr fontId="6"/>
  </si>
  <si>
    <t>三島町</t>
    <rPh sb="0" eb="2">
      <t>ミシマ</t>
    </rPh>
    <rPh sb="2" eb="3">
      <t>チョウ</t>
    </rPh>
    <phoneticPr fontId="6"/>
  </si>
  <si>
    <t>長沼町</t>
    <phoneticPr fontId="6"/>
  </si>
  <si>
    <t>羽村市</t>
    <rPh sb="0" eb="3">
      <t>ハムラシ</t>
    </rPh>
    <phoneticPr fontId="6"/>
  </si>
  <si>
    <t>柳津町</t>
    <rPh sb="0" eb="1">
      <t>ヤナギ</t>
    </rPh>
    <rPh sb="1" eb="2">
      <t>ツ</t>
    </rPh>
    <rPh sb="2" eb="3">
      <t>マチ</t>
    </rPh>
    <phoneticPr fontId="6"/>
  </si>
  <si>
    <t>由仁町</t>
    <phoneticPr fontId="6"/>
  </si>
  <si>
    <t>あきる野市</t>
    <rPh sb="3" eb="5">
      <t>ノシ</t>
    </rPh>
    <phoneticPr fontId="6"/>
  </si>
  <si>
    <t>猪苗代町</t>
    <rPh sb="0" eb="4">
      <t>イナワシロマチ</t>
    </rPh>
    <phoneticPr fontId="6"/>
  </si>
  <si>
    <t>奈井江町</t>
    <rPh sb="0" eb="3">
      <t>ナイエ</t>
    </rPh>
    <rPh sb="3" eb="4">
      <t>マチ</t>
    </rPh>
    <phoneticPr fontId="6"/>
  </si>
  <si>
    <t>三鷹市</t>
    <rPh sb="0" eb="3">
      <t>ミタカシ</t>
    </rPh>
    <phoneticPr fontId="6"/>
  </si>
  <si>
    <t>磐梯町</t>
    <rPh sb="0" eb="3">
      <t>バンダイマチ</t>
    </rPh>
    <phoneticPr fontId="6"/>
  </si>
  <si>
    <t>南幌町</t>
    <rPh sb="0" eb="1">
      <t>ミナミ</t>
    </rPh>
    <rPh sb="1" eb="2">
      <t>ホロ</t>
    </rPh>
    <rPh sb="2" eb="3">
      <t>マチ</t>
    </rPh>
    <phoneticPr fontId="6"/>
  </si>
  <si>
    <t>四街道市</t>
    <rPh sb="0" eb="4">
      <t>ヨツカイドウシ</t>
    </rPh>
    <phoneticPr fontId="6"/>
  </si>
  <si>
    <t>西会津町</t>
    <rPh sb="0" eb="4">
      <t>ニシアイヅマチ</t>
    </rPh>
    <phoneticPr fontId="6"/>
  </si>
  <si>
    <t>余市町</t>
    <rPh sb="0" eb="2">
      <t>ヨイチ</t>
    </rPh>
    <rPh sb="2" eb="3">
      <t>マチ</t>
    </rPh>
    <phoneticPr fontId="6"/>
  </si>
  <si>
    <t>富津市</t>
    <rPh sb="0" eb="3">
      <t>フッツシ</t>
    </rPh>
    <phoneticPr fontId="6"/>
  </si>
  <si>
    <t>北塩原村</t>
    <rPh sb="0" eb="4">
      <t>キタシオバラムラ</t>
    </rPh>
    <phoneticPr fontId="6"/>
  </si>
  <si>
    <t>仁木町</t>
    <rPh sb="0" eb="3">
      <t>ニキチョウ</t>
    </rPh>
    <phoneticPr fontId="6"/>
  </si>
  <si>
    <t>八千代市</t>
    <rPh sb="0" eb="4">
      <t>ヤチヨシ</t>
    </rPh>
    <phoneticPr fontId="6"/>
  </si>
  <si>
    <t>只見町</t>
    <rPh sb="0" eb="3">
      <t>タダミマチ</t>
    </rPh>
    <phoneticPr fontId="6"/>
  </si>
  <si>
    <t>古平町</t>
    <rPh sb="0" eb="3">
      <t>フルビラチョウ</t>
    </rPh>
    <phoneticPr fontId="6"/>
  </si>
  <si>
    <t>市原市</t>
    <rPh sb="0" eb="3">
      <t>イチハラシ</t>
    </rPh>
    <phoneticPr fontId="6"/>
  </si>
  <si>
    <t>檜枝岐村</t>
    <rPh sb="0" eb="1">
      <t>ヒノキ</t>
    </rPh>
    <rPh sb="1" eb="2">
      <t>エダ</t>
    </rPh>
    <rPh sb="3" eb="4">
      <t>ムラ</t>
    </rPh>
    <phoneticPr fontId="6"/>
  </si>
  <si>
    <t>積丹町</t>
    <rPh sb="0" eb="3">
      <t>シャコタンチョウ</t>
    </rPh>
    <phoneticPr fontId="6"/>
  </si>
  <si>
    <t>佐倉市</t>
    <rPh sb="0" eb="3">
      <t>サクラシ</t>
    </rPh>
    <phoneticPr fontId="6"/>
  </si>
  <si>
    <t>下郷町</t>
    <rPh sb="0" eb="3">
      <t>シモゴウマチ</t>
    </rPh>
    <phoneticPr fontId="6"/>
  </si>
  <si>
    <t>神恵内村</t>
    <rPh sb="0" eb="4">
      <t>カモエナイムラ</t>
    </rPh>
    <phoneticPr fontId="6"/>
  </si>
  <si>
    <t>松戸市</t>
    <rPh sb="0" eb="3">
      <t>マツドシ</t>
    </rPh>
    <phoneticPr fontId="6"/>
  </si>
  <si>
    <t>飯豊町</t>
    <rPh sb="0" eb="2">
      <t>イイトヨ</t>
    </rPh>
    <rPh sb="2" eb="3">
      <t>マチ</t>
    </rPh>
    <phoneticPr fontId="6"/>
  </si>
  <si>
    <t>泊村</t>
    <rPh sb="0" eb="2">
      <t>トマリムラ</t>
    </rPh>
    <phoneticPr fontId="6"/>
  </si>
  <si>
    <t>市川市</t>
    <rPh sb="0" eb="3">
      <t>イチカワシ</t>
    </rPh>
    <phoneticPr fontId="6"/>
  </si>
  <si>
    <t>白鷹町</t>
    <rPh sb="0" eb="3">
      <t>シラタカマチ</t>
    </rPh>
    <phoneticPr fontId="6"/>
  </si>
  <si>
    <t>岩内町</t>
    <rPh sb="0" eb="3">
      <t>イワナイチョウ</t>
    </rPh>
    <phoneticPr fontId="6"/>
  </si>
  <si>
    <t>鶴ヶ島市</t>
    <rPh sb="0" eb="4">
      <t>ツルガシマシ</t>
    </rPh>
    <phoneticPr fontId="6"/>
  </si>
  <si>
    <t>小国町</t>
    <rPh sb="0" eb="3">
      <t>オグニマチ</t>
    </rPh>
    <phoneticPr fontId="6"/>
  </si>
  <si>
    <t>共和町</t>
    <rPh sb="0" eb="3">
      <t>キョウワチョウ</t>
    </rPh>
    <phoneticPr fontId="6"/>
  </si>
  <si>
    <t>坂戸市</t>
    <rPh sb="0" eb="3">
      <t>サカドシ</t>
    </rPh>
    <phoneticPr fontId="6"/>
  </si>
  <si>
    <t>京極町</t>
    <rPh sb="0" eb="3">
      <t>キョウゴクチョウ</t>
    </rPh>
    <phoneticPr fontId="6"/>
  </si>
  <si>
    <t>富士見市</t>
    <rPh sb="0" eb="4">
      <t>フジミシ</t>
    </rPh>
    <phoneticPr fontId="6"/>
  </si>
  <si>
    <t>高畠町</t>
    <rPh sb="0" eb="3">
      <t>タカバタケマチ</t>
    </rPh>
    <phoneticPr fontId="6"/>
  </si>
  <si>
    <t>真狩村</t>
    <rPh sb="0" eb="3">
      <t>マッカリムラ</t>
    </rPh>
    <phoneticPr fontId="6"/>
  </si>
  <si>
    <t>桶川市</t>
    <rPh sb="0" eb="3">
      <t>オケガワシ</t>
    </rPh>
    <phoneticPr fontId="6"/>
  </si>
  <si>
    <t>戸沢村</t>
    <rPh sb="0" eb="3">
      <t>トザワムラ</t>
    </rPh>
    <phoneticPr fontId="6"/>
  </si>
  <si>
    <t>ニセコ町</t>
    <rPh sb="3" eb="4">
      <t>チョウ</t>
    </rPh>
    <phoneticPr fontId="6"/>
  </si>
  <si>
    <t>新座市</t>
    <rPh sb="0" eb="3">
      <t>ニイザシ</t>
    </rPh>
    <phoneticPr fontId="6"/>
  </si>
  <si>
    <t>鮭川村</t>
    <rPh sb="0" eb="1">
      <t>サケ</t>
    </rPh>
    <rPh sb="1" eb="2">
      <t>カワ</t>
    </rPh>
    <rPh sb="2" eb="3">
      <t>ムラ</t>
    </rPh>
    <phoneticPr fontId="6"/>
  </si>
  <si>
    <t>蘭越町</t>
    <rPh sb="0" eb="3">
      <t>ランコシチョウ</t>
    </rPh>
    <phoneticPr fontId="6"/>
  </si>
  <si>
    <t>阿見町</t>
    <rPh sb="0" eb="3">
      <t>アミマチ</t>
    </rPh>
    <phoneticPr fontId="6"/>
  </si>
  <si>
    <t>大蔵村</t>
    <rPh sb="0" eb="2">
      <t>オオクラ</t>
    </rPh>
    <rPh sb="2" eb="3">
      <t>ムラ</t>
    </rPh>
    <phoneticPr fontId="6"/>
  </si>
  <si>
    <t>黒松内町</t>
    <rPh sb="0" eb="4">
      <t>クロマツナイチョウ</t>
    </rPh>
    <phoneticPr fontId="6"/>
  </si>
  <si>
    <t>石岡市</t>
    <rPh sb="0" eb="3">
      <t>イシオカシ</t>
    </rPh>
    <phoneticPr fontId="6"/>
  </si>
  <si>
    <t>真室川町</t>
    <rPh sb="0" eb="4">
      <t>マムロガワマチ</t>
    </rPh>
    <phoneticPr fontId="6"/>
  </si>
  <si>
    <t>寿都町</t>
    <rPh sb="0" eb="2">
      <t>スッツ</t>
    </rPh>
    <rPh sb="2" eb="3">
      <t>チョウ</t>
    </rPh>
    <phoneticPr fontId="6"/>
  </si>
  <si>
    <t>稲敷市</t>
    <rPh sb="0" eb="3">
      <t>イナシキシ</t>
    </rPh>
    <phoneticPr fontId="6"/>
  </si>
  <si>
    <t>舟形町</t>
    <rPh sb="0" eb="3">
      <t>フナガタマチ</t>
    </rPh>
    <phoneticPr fontId="6"/>
  </si>
  <si>
    <t>島牧村</t>
    <rPh sb="0" eb="3">
      <t>シママキムラ</t>
    </rPh>
    <phoneticPr fontId="6"/>
  </si>
  <si>
    <t>龍ケ崎市</t>
    <phoneticPr fontId="6"/>
  </si>
  <si>
    <t>最上町</t>
    <rPh sb="0" eb="3">
      <t>モガミマチ</t>
    </rPh>
    <phoneticPr fontId="6"/>
  </si>
  <si>
    <t>せたな町</t>
    <rPh sb="3" eb="4">
      <t>チョウ</t>
    </rPh>
    <phoneticPr fontId="6"/>
  </si>
  <si>
    <t>土浦市</t>
    <rPh sb="0" eb="3">
      <t>ツチウラシ</t>
    </rPh>
    <phoneticPr fontId="6"/>
  </si>
  <si>
    <t>今金町</t>
    <rPh sb="0" eb="3">
      <t>イマカネチョウ</t>
    </rPh>
    <phoneticPr fontId="6"/>
  </si>
  <si>
    <t>日立市</t>
    <rPh sb="0" eb="3">
      <t>ヒタチシ</t>
    </rPh>
    <phoneticPr fontId="6"/>
  </si>
  <si>
    <t>大石田町</t>
    <rPh sb="0" eb="4">
      <t>オオイシダマチ</t>
    </rPh>
    <phoneticPr fontId="6"/>
  </si>
  <si>
    <t>長万部町</t>
    <rPh sb="0" eb="4">
      <t>オシャマンベチョウ</t>
    </rPh>
    <phoneticPr fontId="6"/>
  </si>
  <si>
    <t>水戸市</t>
    <rPh sb="0" eb="3">
      <t>ミトシ</t>
    </rPh>
    <phoneticPr fontId="6"/>
  </si>
  <si>
    <r>
      <t>10/100</t>
    </r>
    <r>
      <rPr>
        <sz val="11"/>
        <color indexed="8"/>
        <rFont val="ＭＳ Ｐゴシック"/>
        <family val="3"/>
        <charset val="128"/>
      </rPr>
      <t>地域</t>
    </r>
    <phoneticPr fontId="6"/>
  </si>
  <si>
    <t>大江町</t>
    <rPh sb="0" eb="3">
      <t>オオエマチ</t>
    </rPh>
    <phoneticPr fontId="6"/>
  </si>
  <si>
    <t>八雲町</t>
    <rPh sb="0" eb="3">
      <t>ヤクモチョウ</t>
    </rPh>
    <phoneticPr fontId="6"/>
  </si>
  <si>
    <t>多賀城市</t>
    <rPh sb="0" eb="4">
      <t>タガジョウシ</t>
    </rPh>
    <phoneticPr fontId="6"/>
  </si>
  <si>
    <t>福島町</t>
    <rPh sb="0" eb="3">
      <t>フクシマチョウ</t>
    </rPh>
    <phoneticPr fontId="6"/>
  </si>
  <si>
    <t>天理市</t>
    <rPh sb="0" eb="3">
      <t>テンリシ</t>
    </rPh>
    <phoneticPr fontId="6"/>
  </si>
  <si>
    <r>
      <t>12/100</t>
    </r>
    <r>
      <rPr>
        <sz val="11"/>
        <color indexed="8"/>
        <rFont val="ＭＳ Ｐゴシック"/>
        <family val="3"/>
        <charset val="128"/>
      </rPr>
      <t>地域</t>
    </r>
    <phoneticPr fontId="6"/>
  </si>
  <si>
    <t>西川町</t>
    <rPh sb="0" eb="2">
      <t>ニシカワ</t>
    </rPh>
    <rPh sb="2" eb="3">
      <t>チョウ</t>
    </rPh>
    <phoneticPr fontId="6"/>
  </si>
  <si>
    <t>新篠津村</t>
    <rPh sb="0" eb="4">
      <t>シンシノツムラ</t>
    </rPh>
    <phoneticPr fontId="6"/>
  </si>
  <si>
    <t>神戸市</t>
    <rPh sb="0" eb="3">
      <t>コウベシ</t>
    </rPh>
    <phoneticPr fontId="6"/>
  </si>
  <si>
    <t>当別町</t>
    <rPh sb="0" eb="3">
      <t>トウベツチョウ</t>
    </rPh>
    <phoneticPr fontId="6"/>
  </si>
  <si>
    <t>羽曳野市</t>
    <rPh sb="0" eb="4">
      <t>ハビキノシ</t>
    </rPh>
    <phoneticPr fontId="6"/>
  </si>
  <si>
    <t>箕面市</t>
    <rPh sb="0" eb="3">
      <t>ミノオシ</t>
    </rPh>
    <phoneticPr fontId="6"/>
  </si>
  <si>
    <t>北広島市</t>
    <rPh sb="0" eb="4">
      <t>キタヒロシマシ</t>
    </rPh>
    <phoneticPr fontId="6"/>
  </si>
  <si>
    <t>松原市</t>
    <rPh sb="0" eb="3">
      <t>マツバラシ</t>
    </rPh>
    <phoneticPr fontId="6"/>
  </si>
  <si>
    <t>寝屋川市</t>
    <rPh sb="0" eb="4">
      <t>ネヤガワシ</t>
    </rPh>
    <phoneticPr fontId="6"/>
  </si>
  <si>
    <r>
      <t>12/100</t>
    </r>
    <r>
      <rPr>
        <sz val="11"/>
        <color indexed="8"/>
        <rFont val="ＭＳ Ｐゴシック"/>
        <family val="3"/>
        <charset val="128"/>
      </rPr>
      <t>地域</t>
    </r>
    <phoneticPr fontId="6"/>
  </si>
  <si>
    <t>恵庭市</t>
    <rPh sb="0" eb="3">
      <t>エニワシ</t>
    </rPh>
    <phoneticPr fontId="6"/>
  </si>
  <si>
    <t>吹田市</t>
    <rPh sb="0" eb="3">
      <t>スイタシ</t>
    </rPh>
    <phoneticPr fontId="6"/>
  </si>
  <si>
    <t>新庄市</t>
    <rPh sb="0" eb="3">
      <t>シンジョウシ</t>
    </rPh>
    <phoneticPr fontId="6"/>
  </si>
  <si>
    <t>砂川市</t>
    <rPh sb="0" eb="3">
      <t>スナガワシ</t>
    </rPh>
    <phoneticPr fontId="6"/>
  </si>
  <si>
    <t>豊中市</t>
    <rPh sb="0" eb="3">
      <t>トヨナカシ</t>
    </rPh>
    <phoneticPr fontId="6"/>
  </si>
  <si>
    <t>米沢市</t>
    <rPh sb="0" eb="3">
      <t>ヨネザワシ</t>
    </rPh>
    <phoneticPr fontId="6"/>
  </si>
  <si>
    <t>滝川市</t>
    <rPh sb="0" eb="2">
      <t>タキガワ</t>
    </rPh>
    <rPh sb="2" eb="3">
      <t>シ</t>
    </rPh>
    <phoneticPr fontId="6"/>
  </si>
  <si>
    <t>京田辺市</t>
    <rPh sb="0" eb="4">
      <t>キョウタナベシ</t>
    </rPh>
    <phoneticPr fontId="6"/>
  </si>
  <si>
    <t>東成瀬村</t>
    <rPh sb="0" eb="4">
      <t>ヒガシナルセムラ</t>
    </rPh>
    <phoneticPr fontId="6"/>
  </si>
  <si>
    <t>千歳市</t>
    <rPh sb="0" eb="3">
      <t>チトセシ</t>
    </rPh>
    <phoneticPr fontId="6"/>
  </si>
  <si>
    <t>鈴鹿市</t>
    <rPh sb="0" eb="3">
      <t>スズカシ</t>
    </rPh>
    <phoneticPr fontId="6"/>
  </si>
  <si>
    <t>羽後町</t>
    <rPh sb="0" eb="3">
      <t>ウゴマチ</t>
    </rPh>
    <phoneticPr fontId="6"/>
  </si>
  <si>
    <t>根室市</t>
    <rPh sb="0" eb="3">
      <t>ネムロシ</t>
    </rPh>
    <phoneticPr fontId="6"/>
  </si>
  <si>
    <t>愛川町</t>
    <rPh sb="0" eb="2">
      <t>アイカワ</t>
    </rPh>
    <rPh sb="2" eb="3">
      <t>チョウ</t>
    </rPh>
    <phoneticPr fontId="6"/>
  </si>
  <si>
    <t>藤里町</t>
    <rPh sb="0" eb="3">
      <t>フジサトマチ</t>
    </rPh>
    <phoneticPr fontId="6"/>
  </si>
  <si>
    <t>三笠市</t>
    <rPh sb="0" eb="3">
      <t>ミカサシ</t>
    </rPh>
    <phoneticPr fontId="6"/>
  </si>
  <si>
    <t>座間市</t>
    <rPh sb="0" eb="3">
      <t>ザマシ</t>
    </rPh>
    <phoneticPr fontId="6"/>
  </si>
  <si>
    <r>
      <t>12/100</t>
    </r>
    <r>
      <rPr>
        <sz val="11"/>
        <color indexed="8"/>
        <rFont val="ＭＳ Ｐゴシック"/>
        <family val="3"/>
        <charset val="128"/>
      </rPr>
      <t>地域</t>
    </r>
    <phoneticPr fontId="6"/>
  </si>
  <si>
    <t>上小阿仁村</t>
    <rPh sb="0" eb="5">
      <t>カミコアニムラ</t>
    </rPh>
    <phoneticPr fontId="6"/>
  </si>
  <si>
    <t>紋別市</t>
    <rPh sb="0" eb="3">
      <t>モンベツシ</t>
    </rPh>
    <phoneticPr fontId="6"/>
  </si>
  <si>
    <t>海老名市</t>
    <rPh sb="0" eb="4">
      <t>エビナシ</t>
    </rPh>
    <phoneticPr fontId="6"/>
  </si>
  <si>
    <t>江別市</t>
    <rPh sb="0" eb="3">
      <t>エベツシ</t>
    </rPh>
    <phoneticPr fontId="6"/>
  </si>
  <si>
    <t>藤沢市</t>
    <rPh sb="0" eb="3">
      <t>フジサワシ</t>
    </rPh>
    <phoneticPr fontId="6"/>
  </si>
  <si>
    <t>西和賀町</t>
    <rPh sb="0" eb="4">
      <t>ニシワガマチ</t>
    </rPh>
    <phoneticPr fontId="6"/>
  </si>
  <si>
    <t>芦別市</t>
    <rPh sb="0" eb="3">
      <t>アシベツシ</t>
    </rPh>
    <phoneticPr fontId="6"/>
  </si>
  <si>
    <t>相模原市</t>
    <rPh sb="0" eb="4">
      <t>サガミハラシ</t>
    </rPh>
    <phoneticPr fontId="6"/>
  </si>
  <si>
    <t>野辺地町</t>
    <rPh sb="0" eb="4">
      <t>ノヘジマチ</t>
    </rPh>
    <phoneticPr fontId="6"/>
  </si>
  <si>
    <t>美唄市</t>
    <rPh sb="0" eb="3">
      <t>ビバイシ</t>
    </rPh>
    <phoneticPr fontId="6"/>
  </si>
  <si>
    <t>東大和市</t>
    <rPh sb="0" eb="4">
      <t>ヒガシヤマトシ</t>
    </rPh>
    <phoneticPr fontId="6"/>
  </si>
  <si>
    <t>西目屋村</t>
    <rPh sb="0" eb="4">
      <t>ニシメヤムラ</t>
    </rPh>
    <phoneticPr fontId="6"/>
  </si>
  <si>
    <t>稚内市</t>
    <rPh sb="0" eb="3">
      <t>ワッカナイシ</t>
    </rPh>
    <phoneticPr fontId="6"/>
  </si>
  <si>
    <t>東久留米市</t>
    <rPh sb="0" eb="5">
      <t>ヒガシクルメシ</t>
    </rPh>
    <phoneticPr fontId="6"/>
  </si>
  <si>
    <t>鰺ヶ沢町</t>
    <phoneticPr fontId="6"/>
  </si>
  <si>
    <t>留萌市</t>
    <rPh sb="0" eb="3">
      <t>ルモイシ</t>
    </rPh>
    <phoneticPr fontId="6"/>
  </si>
  <si>
    <t>立川市</t>
    <rPh sb="0" eb="3">
      <t>タチカワシ</t>
    </rPh>
    <phoneticPr fontId="6"/>
  </si>
  <si>
    <t>蓬田村</t>
    <rPh sb="0" eb="2">
      <t>ヨモギタ</t>
    </rPh>
    <rPh sb="2" eb="3">
      <t>ムラ</t>
    </rPh>
    <phoneticPr fontId="6"/>
  </si>
  <si>
    <t>網走市</t>
    <rPh sb="0" eb="3">
      <t>アバシリシ</t>
    </rPh>
    <phoneticPr fontId="6"/>
  </si>
  <si>
    <t>浦安市</t>
    <rPh sb="0" eb="3">
      <t>ウラヤスシ</t>
    </rPh>
    <phoneticPr fontId="6"/>
  </si>
  <si>
    <t>今別町</t>
    <rPh sb="0" eb="3">
      <t>イマベツマチ</t>
    </rPh>
    <phoneticPr fontId="6"/>
  </si>
  <si>
    <t>船橋市</t>
    <rPh sb="0" eb="3">
      <t>フナバシシ</t>
    </rPh>
    <phoneticPr fontId="6"/>
  </si>
  <si>
    <t>平内町</t>
    <rPh sb="0" eb="2">
      <t>ヒラウチ</t>
    </rPh>
    <rPh sb="2" eb="3">
      <t>マチ</t>
    </rPh>
    <phoneticPr fontId="6"/>
  </si>
  <si>
    <t>釧路市</t>
    <rPh sb="0" eb="3">
      <t>クシロシ</t>
    </rPh>
    <phoneticPr fontId="6"/>
  </si>
  <si>
    <t>ふじみ野市</t>
    <rPh sb="3" eb="4">
      <t>ノ</t>
    </rPh>
    <rPh sb="4" eb="5">
      <t>シ</t>
    </rPh>
    <phoneticPr fontId="6"/>
  </si>
  <si>
    <t>黒石市</t>
    <rPh sb="0" eb="3">
      <t>クロイシシ</t>
    </rPh>
    <phoneticPr fontId="6"/>
  </si>
  <si>
    <t>小樽市</t>
    <rPh sb="0" eb="3">
      <t>オタルシ</t>
    </rPh>
    <phoneticPr fontId="6"/>
  </si>
  <si>
    <t>朝霞市</t>
    <rPh sb="0" eb="3">
      <t>アサカシ</t>
    </rPh>
    <phoneticPr fontId="6"/>
  </si>
  <si>
    <t>青森市</t>
    <rPh sb="0" eb="3">
      <t>アオモリシ</t>
    </rPh>
    <phoneticPr fontId="6"/>
  </si>
  <si>
    <t>狭山市</t>
    <rPh sb="0" eb="2">
      <t>サヤマ</t>
    </rPh>
    <rPh sb="2" eb="3">
      <t>シ</t>
    </rPh>
    <phoneticPr fontId="6"/>
  </si>
  <si>
    <t>中標津町</t>
    <rPh sb="0" eb="4">
      <t>ナカシベツチョウ</t>
    </rPh>
    <phoneticPr fontId="6"/>
  </si>
  <si>
    <t>１級地</t>
  </si>
  <si>
    <t>東松山市</t>
    <rPh sb="0" eb="4">
      <t>ヒガシマツヤマシ</t>
    </rPh>
    <phoneticPr fontId="6"/>
  </si>
  <si>
    <t>中標津町</t>
    <rPh sb="0" eb="3">
      <t>ナカシベツ</t>
    </rPh>
    <rPh sb="3" eb="4">
      <t>マチ</t>
    </rPh>
    <phoneticPr fontId="6"/>
  </si>
  <si>
    <t>別海町</t>
    <rPh sb="0" eb="3">
      <t>ベツカイチョウ</t>
    </rPh>
    <phoneticPr fontId="6"/>
  </si>
  <si>
    <t>牛久市</t>
    <rPh sb="0" eb="3">
      <t>ウシクシ</t>
    </rPh>
    <phoneticPr fontId="6"/>
  </si>
  <si>
    <t>鶴居村</t>
    <rPh sb="0" eb="3">
      <t>ツルイムラ</t>
    </rPh>
    <phoneticPr fontId="6"/>
  </si>
  <si>
    <t>宝塚市</t>
    <rPh sb="0" eb="3">
      <t>タカラヅカシ</t>
    </rPh>
    <phoneticPr fontId="6"/>
  </si>
  <si>
    <r>
      <t>15/100</t>
    </r>
    <r>
      <rPr>
        <sz val="11"/>
        <color indexed="8"/>
        <rFont val="ＭＳ Ｐゴシック"/>
        <family val="3"/>
        <charset val="128"/>
      </rPr>
      <t>地域</t>
    </r>
    <phoneticPr fontId="6"/>
  </si>
  <si>
    <t>西興部村</t>
    <rPh sb="0" eb="3">
      <t>ニシオコッペ</t>
    </rPh>
    <rPh sb="3" eb="4">
      <t>ムラ</t>
    </rPh>
    <phoneticPr fontId="6"/>
  </si>
  <si>
    <t>弟子屈町</t>
    <rPh sb="0" eb="4">
      <t>テシカガチョウ</t>
    </rPh>
    <phoneticPr fontId="6"/>
  </si>
  <si>
    <t>芦屋市</t>
    <rPh sb="0" eb="3">
      <t>アシヤシ</t>
    </rPh>
    <phoneticPr fontId="6"/>
  </si>
  <si>
    <t>興部町</t>
    <rPh sb="0" eb="3">
      <t>オコッペチョウ</t>
    </rPh>
    <phoneticPr fontId="6"/>
  </si>
  <si>
    <t>標茶町</t>
    <rPh sb="0" eb="3">
      <t>シベチャチョウ</t>
    </rPh>
    <phoneticPr fontId="6"/>
  </si>
  <si>
    <t>西宮市</t>
    <rPh sb="0" eb="3">
      <t>ニシノミヤシ</t>
    </rPh>
    <phoneticPr fontId="6"/>
  </si>
  <si>
    <t>滝上町</t>
    <rPh sb="0" eb="1">
      <t>タキ</t>
    </rPh>
    <rPh sb="1" eb="2">
      <t>ウエ</t>
    </rPh>
    <rPh sb="2" eb="3">
      <t>マチ</t>
    </rPh>
    <phoneticPr fontId="6"/>
  </si>
  <si>
    <t>浦幌町</t>
    <rPh sb="0" eb="3">
      <t>ウラホロチョウ</t>
    </rPh>
    <phoneticPr fontId="6"/>
  </si>
  <si>
    <t>大阪狭山市</t>
    <rPh sb="0" eb="5">
      <t>オオサカサヤマシ</t>
    </rPh>
    <phoneticPr fontId="6"/>
  </si>
  <si>
    <t>清里町</t>
    <rPh sb="0" eb="2">
      <t>キヨサト</t>
    </rPh>
    <rPh sb="2" eb="3">
      <t>マチ</t>
    </rPh>
    <phoneticPr fontId="6"/>
  </si>
  <si>
    <t>陸別町</t>
    <rPh sb="0" eb="3">
      <t>リクベツチョウ</t>
    </rPh>
    <phoneticPr fontId="6"/>
  </si>
  <si>
    <t>高石市</t>
    <rPh sb="0" eb="3">
      <t>タカイシシ</t>
    </rPh>
    <phoneticPr fontId="6"/>
  </si>
  <si>
    <t>津別町</t>
    <rPh sb="0" eb="2">
      <t>ツベツ</t>
    </rPh>
    <rPh sb="2" eb="3">
      <t>マチ</t>
    </rPh>
    <phoneticPr fontId="6"/>
  </si>
  <si>
    <t>足寄町</t>
    <rPh sb="0" eb="3">
      <t>アショロチョウ</t>
    </rPh>
    <phoneticPr fontId="6"/>
  </si>
  <si>
    <t>門真市</t>
    <rPh sb="0" eb="3">
      <t>カドマシ</t>
    </rPh>
    <phoneticPr fontId="6"/>
  </si>
  <si>
    <t>大東市</t>
    <rPh sb="0" eb="3">
      <t>ダイトウシ</t>
    </rPh>
    <phoneticPr fontId="6"/>
  </si>
  <si>
    <t>中頓別町</t>
    <rPh sb="0" eb="3">
      <t>ナカトンベツ</t>
    </rPh>
    <rPh sb="3" eb="4">
      <t>マチ</t>
    </rPh>
    <phoneticPr fontId="6"/>
  </si>
  <si>
    <t>高槻市</t>
    <rPh sb="0" eb="3">
      <t>タカツキシ</t>
    </rPh>
    <phoneticPr fontId="6"/>
  </si>
  <si>
    <t>浜頓別町</t>
    <rPh sb="0" eb="3">
      <t>ハマトンベツ</t>
    </rPh>
    <rPh sb="3" eb="4">
      <t>マチ</t>
    </rPh>
    <phoneticPr fontId="6"/>
  </si>
  <si>
    <t>池田市</t>
    <rPh sb="0" eb="2">
      <t>イケダ</t>
    </rPh>
    <rPh sb="2" eb="3">
      <t>シ</t>
    </rPh>
    <phoneticPr fontId="6"/>
  </si>
  <si>
    <t>豊明市</t>
    <rPh sb="0" eb="3">
      <t>トヨアケシ</t>
    </rPh>
    <phoneticPr fontId="6"/>
  </si>
  <si>
    <t>大樹町</t>
    <rPh sb="0" eb="2">
      <t>タイジュ</t>
    </rPh>
    <rPh sb="2" eb="3">
      <t>マチ</t>
    </rPh>
    <phoneticPr fontId="6"/>
  </si>
  <si>
    <t>名古屋市</t>
    <rPh sb="0" eb="4">
      <t>ナゴヤシ</t>
    </rPh>
    <phoneticPr fontId="6"/>
  </si>
  <si>
    <t>幌延町</t>
    <rPh sb="0" eb="3">
      <t>ホロノベチョウ</t>
    </rPh>
    <phoneticPr fontId="6"/>
  </si>
  <si>
    <t>裾野市</t>
    <rPh sb="0" eb="3">
      <t>スソノシ</t>
    </rPh>
    <phoneticPr fontId="6"/>
  </si>
  <si>
    <t>天塩町</t>
    <rPh sb="0" eb="1">
      <t>テン</t>
    </rPh>
    <rPh sb="1" eb="2">
      <t>シオ</t>
    </rPh>
    <rPh sb="2" eb="3">
      <t>マチ</t>
    </rPh>
    <phoneticPr fontId="6"/>
  </si>
  <si>
    <t>逗子市</t>
    <rPh sb="0" eb="3">
      <t>ズシシ</t>
    </rPh>
    <phoneticPr fontId="6"/>
  </si>
  <si>
    <r>
      <t>15/100</t>
    </r>
    <r>
      <rPr>
        <sz val="11"/>
        <color indexed="8"/>
        <rFont val="ＭＳ Ｐゴシック"/>
        <family val="3"/>
        <charset val="128"/>
      </rPr>
      <t>地域</t>
    </r>
    <phoneticPr fontId="6"/>
  </si>
  <si>
    <t>鎌倉市</t>
    <rPh sb="0" eb="3">
      <t>カマクラシ</t>
    </rPh>
    <phoneticPr fontId="6"/>
  </si>
  <si>
    <t>初山別村</t>
    <rPh sb="0" eb="1">
      <t>ハツ</t>
    </rPh>
    <rPh sb="1" eb="2">
      <t>ヤマ</t>
    </rPh>
    <rPh sb="2" eb="3">
      <t>ベツ</t>
    </rPh>
    <rPh sb="3" eb="4">
      <t>ムラ</t>
    </rPh>
    <phoneticPr fontId="6"/>
  </si>
  <si>
    <t>西東京市</t>
    <rPh sb="0" eb="4">
      <t>ニシトウキョウシ</t>
    </rPh>
    <phoneticPr fontId="6"/>
  </si>
  <si>
    <t>稲城市</t>
    <rPh sb="0" eb="3">
      <t>イナギシ</t>
    </rPh>
    <phoneticPr fontId="6"/>
  </si>
  <si>
    <t>福生市</t>
    <rPh sb="0" eb="3">
      <t>フッサシ</t>
    </rPh>
    <phoneticPr fontId="6"/>
  </si>
  <si>
    <t>国立市</t>
    <rPh sb="0" eb="3">
      <t>クニタチシ</t>
    </rPh>
    <phoneticPr fontId="6"/>
  </si>
  <si>
    <t>音更町</t>
    <phoneticPr fontId="6"/>
  </si>
  <si>
    <t>東村山市</t>
    <rPh sb="0" eb="4">
      <t>ヒガシムラヤマシ</t>
    </rPh>
    <phoneticPr fontId="6"/>
  </si>
  <si>
    <t>中川町</t>
    <rPh sb="0" eb="2">
      <t>ナカガワ</t>
    </rPh>
    <rPh sb="2" eb="3">
      <t>チョウ</t>
    </rPh>
    <phoneticPr fontId="6"/>
  </si>
  <si>
    <t>平取町</t>
    <rPh sb="0" eb="2">
      <t>ヒラト</t>
    </rPh>
    <rPh sb="2" eb="3">
      <t>マチ</t>
    </rPh>
    <phoneticPr fontId="6"/>
  </si>
  <si>
    <t>小金井市</t>
    <rPh sb="0" eb="4">
      <t>コガネイシ</t>
    </rPh>
    <phoneticPr fontId="6"/>
  </si>
  <si>
    <t>音威子府村</t>
    <rPh sb="0" eb="5">
      <t>オトイネップムラ</t>
    </rPh>
    <phoneticPr fontId="6"/>
  </si>
  <si>
    <t>安平町</t>
    <rPh sb="0" eb="2">
      <t>ヤスヒラ</t>
    </rPh>
    <rPh sb="2" eb="3">
      <t>マチ</t>
    </rPh>
    <phoneticPr fontId="6"/>
  </si>
  <si>
    <t>昭島市</t>
    <rPh sb="0" eb="3">
      <t>アキシマシ</t>
    </rPh>
    <phoneticPr fontId="6"/>
  </si>
  <si>
    <t>美深町</t>
    <rPh sb="0" eb="2">
      <t>ビフカ</t>
    </rPh>
    <rPh sb="2" eb="3">
      <t>マチ</t>
    </rPh>
    <phoneticPr fontId="6"/>
  </si>
  <si>
    <t>厚真町</t>
    <rPh sb="0" eb="2">
      <t>アツマ</t>
    </rPh>
    <rPh sb="2" eb="3">
      <t>マチ</t>
    </rPh>
    <phoneticPr fontId="6"/>
  </si>
  <si>
    <t>府中市</t>
    <rPh sb="0" eb="3">
      <t>フチュウシ</t>
    </rPh>
    <phoneticPr fontId="6"/>
  </si>
  <si>
    <t>占冠村</t>
    <rPh sb="0" eb="3">
      <t>シムカップムラ</t>
    </rPh>
    <phoneticPr fontId="6"/>
  </si>
  <si>
    <t>西興部村</t>
    <rPh sb="0" eb="4">
      <t>ニシオコッペムラ</t>
    </rPh>
    <phoneticPr fontId="6"/>
  </si>
  <si>
    <t>青梅市</t>
    <rPh sb="0" eb="3">
      <t>オウメシ</t>
    </rPh>
    <phoneticPr fontId="6"/>
  </si>
  <si>
    <t>南富良野町</t>
    <rPh sb="0" eb="5">
      <t>ミナミフラノチョウ</t>
    </rPh>
    <phoneticPr fontId="6"/>
  </si>
  <si>
    <t>八王子市</t>
    <rPh sb="0" eb="4">
      <t>ハチオウジシ</t>
    </rPh>
    <phoneticPr fontId="6"/>
  </si>
  <si>
    <t>滝上町</t>
    <rPh sb="0" eb="2">
      <t>タキガミ</t>
    </rPh>
    <rPh sb="2" eb="3">
      <t>チョウ</t>
    </rPh>
    <phoneticPr fontId="6"/>
  </si>
  <si>
    <t>習志野市</t>
    <rPh sb="0" eb="4">
      <t>ナラシノシ</t>
    </rPh>
    <phoneticPr fontId="6"/>
  </si>
  <si>
    <t>下川町</t>
    <rPh sb="0" eb="2">
      <t>シモカワ</t>
    </rPh>
    <rPh sb="2" eb="3">
      <t>マチ</t>
    </rPh>
    <phoneticPr fontId="6"/>
  </si>
  <si>
    <t>湧別町</t>
    <rPh sb="0" eb="3">
      <t>ユウベツチョウ</t>
    </rPh>
    <phoneticPr fontId="6"/>
  </si>
  <si>
    <t>成田市</t>
    <rPh sb="0" eb="3">
      <t>ナリタシ</t>
    </rPh>
    <phoneticPr fontId="6"/>
  </si>
  <si>
    <t>剣淵町</t>
    <rPh sb="0" eb="2">
      <t>ケンブチ</t>
    </rPh>
    <rPh sb="2" eb="3">
      <t>マチ</t>
    </rPh>
    <phoneticPr fontId="6"/>
  </si>
  <si>
    <t>遠軽町</t>
    <rPh sb="0" eb="3">
      <t>エンガルチョウ</t>
    </rPh>
    <phoneticPr fontId="6"/>
  </si>
  <si>
    <t>千葉市</t>
    <rPh sb="0" eb="3">
      <t>チバシ</t>
    </rPh>
    <phoneticPr fontId="6"/>
  </si>
  <si>
    <r>
      <t>15/100</t>
    </r>
    <r>
      <rPr>
        <sz val="11"/>
        <color indexed="8"/>
        <rFont val="ＭＳ Ｐゴシック"/>
        <family val="3"/>
        <charset val="128"/>
      </rPr>
      <t>地域</t>
    </r>
    <phoneticPr fontId="6"/>
  </si>
  <si>
    <t>和寒町</t>
    <rPh sb="0" eb="3">
      <t>ワッサムチョウ</t>
    </rPh>
    <phoneticPr fontId="6"/>
  </si>
  <si>
    <t>佐呂間町</t>
    <phoneticPr fontId="6"/>
  </si>
  <si>
    <t>志木市</t>
    <rPh sb="0" eb="3">
      <t>シキシ</t>
    </rPh>
    <phoneticPr fontId="6"/>
  </si>
  <si>
    <r>
      <t>15/100</t>
    </r>
    <r>
      <rPr>
        <sz val="11"/>
        <color indexed="8"/>
        <rFont val="ＭＳ Ｐゴシック"/>
        <family val="3"/>
        <charset val="128"/>
      </rPr>
      <t>地域</t>
    </r>
    <phoneticPr fontId="6"/>
  </si>
  <si>
    <t>美瑛町</t>
    <rPh sb="0" eb="3">
      <t>ビエイチョウ</t>
    </rPh>
    <phoneticPr fontId="6"/>
  </si>
  <si>
    <t>置戸町</t>
    <phoneticPr fontId="6"/>
  </si>
  <si>
    <t>蕨市</t>
    <rPh sb="0" eb="2">
      <t>ワラビシ</t>
    </rPh>
    <phoneticPr fontId="6"/>
  </si>
  <si>
    <t>東川町</t>
    <rPh sb="0" eb="2">
      <t>ヒガシカワ</t>
    </rPh>
    <rPh sb="2" eb="3">
      <t>チョウ</t>
    </rPh>
    <phoneticPr fontId="6"/>
  </si>
  <si>
    <t>訓子府町</t>
    <phoneticPr fontId="6"/>
  </si>
  <si>
    <t>さいたま市</t>
    <rPh sb="4" eb="5">
      <t>シ</t>
    </rPh>
    <phoneticPr fontId="6"/>
  </si>
  <si>
    <t>上川町</t>
    <rPh sb="0" eb="2">
      <t>カミカワ</t>
    </rPh>
    <rPh sb="2" eb="3">
      <t>チョウ</t>
    </rPh>
    <phoneticPr fontId="6"/>
  </si>
  <si>
    <t>小清水町</t>
    <rPh sb="0" eb="3">
      <t>コシミズ</t>
    </rPh>
    <rPh sb="3" eb="4">
      <t>マチ</t>
    </rPh>
    <phoneticPr fontId="6"/>
  </si>
  <si>
    <t>守谷市</t>
    <rPh sb="0" eb="3">
      <t>モリヤシ</t>
    </rPh>
    <phoneticPr fontId="6"/>
  </si>
  <si>
    <t>愛別町</t>
    <rPh sb="0" eb="3">
      <t>アイベツチョウ</t>
    </rPh>
    <phoneticPr fontId="6"/>
  </si>
  <si>
    <t>守口市</t>
    <rPh sb="0" eb="3">
      <t>モリグチシ</t>
    </rPh>
    <phoneticPr fontId="6"/>
  </si>
  <si>
    <t>当麻町</t>
    <rPh sb="0" eb="3">
      <t>トウマチョウ</t>
    </rPh>
    <phoneticPr fontId="6"/>
  </si>
  <si>
    <t>大空町</t>
    <phoneticPr fontId="6"/>
  </si>
  <si>
    <t>大阪市</t>
    <rPh sb="0" eb="3">
      <t>オオサカシ</t>
    </rPh>
    <phoneticPr fontId="6"/>
  </si>
  <si>
    <t>鷹栖町</t>
    <rPh sb="0" eb="3">
      <t>タカスチョウ</t>
    </rPh>
    <phoneticPr fontId="6"/>
  </si>
  <si>
    <t>津別町</t>
    <phoneticPr fontId="6"/>
  </si>
  <si>
    <t>長岡京市</t>
    <rPh sb="0" eb="4">
      <t>ナガオカキョウシ</t>
    </rPh>
    <phoneticPr fontId="6"/>
  </si>
  <si>
    <t>幌加内町</t>
    <rPh sb="0" eb="4">
      <t>ホロカナイチョウ</t>
    </rPh>
    <phoneticPr fontId="6"/>
  </si>
  <si>
    <t>美幌町</t>
    <phoneticPr fontId="6"/>
  </si>
  <si>
    <t>日進市</t>
    <rPh sb="0" eb="3">
      <t>ニッシンシ</t>
    </rPh>
    <phoneticPr fontId="6"/>
  </si>
  <si>
    <t>沼田町</t>
    <rPh sb="0" eb="3">
      <t>ヌマタチョウ</t>
    </rPh>
    <phoneticPr fontId="6"/>
  </si>
  <si>
    <t>豊田市</t>
    <rPh sb="0" eb="3">
      <t>トヨタシ</t>
    </rPh>
    <phoneticPr fontId="6"/>
  </si>
  <si>
    <t>北竜町</t>
    <rPh sb="0" eb="3">
      <t>ホクリュウチョウ</t>
    </rPh>
    <phoneticPr fontId="6"/>
  </si>
  <si>
    <t>中頓別町</t>
    <rPh sb="0" eb="4">
      <t>ナカトンベツチョウ</t>
    </rPh>
    <phoneticPr fontId="6"/>
  </si>
  <si>
    <t>刈谷市</t>
    <rPh sb="0" eb="3">
      <t>カリヤシ</t>
    </rPh>
    <phoneticPr fontId="6"/>
  </si>
  <si>
    <t>雨竜町</t>
    <rPh sb="0" eb="2">
      <t>ウリュウ</t>
    </rPh>
    <rPh sb="2" eb="3">
      <t>チョウ</t>
    </rPh>
    <phoneticPr fontId="6"/>
  </si>
  <si>
    <t>浜頓別町</t>
    <rPh sb="0" eb="4">
      <t>ハマトンベツチョウ</t>
    </rPh>
    <phoneticPr fontId="6"/>
  </si>
  <si>
    <t>厚木市</t>
    <rPh sb="0" eb="3">
      <t>アツギシ</t>
    </rPh>
    <phoneticPr fontId="6"/>
  </si>
  <si>
    <t>秩父別町</t>
    <rPh sb="0" eb="2">
      <t>チチブ</t>
    </rPh>
    <rPh sb="2" eb="3">
      <t>ベツ</t>
    </rPh>
    <rPh sb="3" eb="4">
      <t>マチ</t>
    </rPh>
    <phoneticPr fontId="6"/>
  </si>
  <si>
    <t>川崎市</t>
    <rPh sb="0" eb="3">
      <t>カワサキシ</t>
    </rPh>
    <phoneticPr fontId="6"/>
  </si>
  <si>
    <t>妹背牛町</t>
    <rPh sb="0" eb="3">
      <t>モセウシ</t>
    </rPh>
    <rPh sb="3" eb="4">
      <t>マチ</t>
    </rPh>
    <phoneticPr fontId="6"/>
  </si>
  <si>
    <t>横浜市</t>
    <rPh sb="0" eb="3">
      <t>ヨコハマシ</t>
    </rPh>
    <phoneticPr fontId="6"/>
  </si>
  <si>
    <t>新十津川町</t>
    <rPh sb="0" eb="4">
      <t>シントツガワ</t>
    </rPh>
    <rPh sb="4" eb="5">
      <t>マチ</t>
    </rPh>
    <phoneticPr fontId="6"/>
  </si>
  <si>
    <t>中富良野町</t>
    <rPh sb="0" eb="5">
      <t>ナカフラノチョウ</t>
    </rPh>
    <phoneticPr fontId="6"/>
  </si>
  <si>
    <t>武蔵野市</t>
    <rPh sb="0" eb="4">
      <t>ムサシノシ</t>
    </rPh>
    <phoneticPr fontId="6"/>
  </si>
  <si>
    <t>羅臼町</t>
    <rPh sb="0" eb="2">
      <t>ラウス</t>
    </rPh>
    <rPh sb="2" eb="3">
      <t>マチ</t>
    </rPh>
    <phoneticPr fontId="6"/>
  </si>
  <si>
    <t>上富良野町</t>
    <rPh sb="0" eb="5">
      <t>カミフラノチョウ</t>
    </rPh>
    <phoneticPr fontId="6"/>
  </si>
  <si>
    <t>多摩市</t>
    <rPh sb="0" eb="3">
      <t>タマシ</t>
    </rPh>
    <phoneticPr fontId="6"/>
  </si>
  <si>
    <t>月形町</t>
    <rPh sb="0" eb="2">
      <t>ツキガタ</t>
    </rPh>
    <rPh sb="2" eb="3">
      <t>マチ</t>
    </rPh>
    <phoneticPr fontId="6"/>
  </si>
  <si>
    <t>清瀬市</t>
    <rPh sb="0" eb="3">
      <t>キヨセシ</t>
    </rPh>
    <phoneticPr fontId="6"/>
  </si>
  <si>
    <t>赤井川村</t>
    <rPh sb="0" eb="4">
      <t>アカイガワムラ</t>
    </rPh>
    <phoneticPr fontId="6"/>
  </si>
  <si>
    <t>東川町</t>
    <rPh sb="0" eb="2">
      <t>ヒガシカワ</t>
    </rPh>
    <rPh sb="2" eb="3">
      <t>マチ</t>
    </rPh>
    <phoneticPr fontId="6"/>
  </si>
  <si>
    <t>狛江市</t>
    <rPh sb="0" eb="3">
      <t>コマエシ</t>
    </rPh>
    <phoneticPr fontId="6"/>
  </si>
  <si>
    <t>仁木町</t>
    <rPh sb="0" eb="2">
      <t>ニキ</t>
    </rPh>
    <rPh sb="2" eb="3">
      <t>マチ</t>
    </rPh>
    <phoneticPr fontId="6"/>
  </si>
  <si>
    <t>上川町</t>
    <rPh sb="0" eb="2">
      <t>カミカワ</t>
    </rPh>
    <rPh sb="2" eb="3">
      <t>マチ</t>
    </rPh>
    <phoneticPr fontId="6"/>
  </si>
  <si>
    <t>国分寺市</t>
    <rPh sb="0" eb="4">
      <t>コクブンジシ</t>
    </rPh>
    <phoneticPr fontId="6"/>
  </si>
  <si>
    <t>古平町</t>
    <rPh sb="0" eb="2">
      <t>フルビラ</t>
    </rPh>
    <rPh sb="2" eb="3">
      <t>マチ</t>
    </rPh>
    <phoneticPr fontId="6"/>
  </si>
  <si>
    <t>比布町</t>
    <rPh sb="0" eb="2">
      <t>ピップ</t>
    </rPh>
    <rPh sb="2" eb="3">
      <t>チョウ</t>
    </rPh>
    <phoneticPr fontId="6"/>
  </si>
  <si>
    <t>日野市</t>
    <rPh sb="0" eb="3">
      <t>ヒノシ</t>
    </rPh>
    <phoneticPr fontId="6"/>
  </si>
  <si>
    <t>積丹町</t>
    <rPh sb="0" eb="2">
      <t>シャコタン</t>
    </rPh>
    <rPh sb="2" eb="3">
      <t>マチ</t>
    </rPh>
    <phoneticPr fontId="6"/>
  </si>
  <si>
    <t>東神楽町</t>
    <rPh sb="0" eb="1">
      <t>ヒガシ</t>
    </rPh>
    <rPh sb="1" eb="3">
      <t>カグラ</t>
    </rPh>
    <rPh sb="3" eb="4">
      <t>マチ</t>
    </rPh>
    <phoneticPr fontId="6"/>
  </si>
  <si>
    <t>小平市</t>
    <rPh sb="0" eb="3">
      <t>コダイラシ</t>
    </rPh>
    <phoneticPr fontId="6"/>
  </si>
  <si>
    <t>神恵内村</t>
    <rPh sb="0" eb="1">
      <t>カミ</t>
    </rPh>
    <rPh sb="1" eb="2">
      <t>ケイ</t>
    </rPh>
    <rPh sb="2" eb="3">
      <t>ナイ</t>
    </rPh>
    <rPh sb="3" eb="4">
      <t>ムラ</t>
    </rPh>
    <phoneticPr fontId="6"/>
  </si>
  <si>
    <t>鷹栖町</t>
    <rPh sb="0" eb="1">
      <t>タカ</t>
    </rPh>
    <rPh sb="1" eb="2">
      <t>ス</t>
    </rPh>
    <rPh sb="2" eb="3">
      <t>マチ</t>
    </rPh>
    <phoneticPr fontId="6"/>
  </si>
  <si>
    <t>町田市</t>
    <rPh sb="0" eb="3">
      <t>マチダシ</t>
    </rPh>
    <phoneticPr fontId="6"/>
  </si>
  <si>
    <t>調布市</t>
    <rPh sb="0" eb="3">
      <t>チョウフシ</t>
    </rPh>
    <phoneticPr fontId="6"/>
  </si>
  <si>
    <t>印西市</t>
    <rPh sb="0" eb="3">
      <t>インザイシ</t>
    </rPh>
    <phoneticPr fontId="6"/>
  </si>
  <si>
    <t>豊浦町</t>
    <rPh sb="0" eb="3">
      <t>トヨウラチョウ</t>
    </rPh>
    <phoneticPr fontId="6"/>
  </si>
  <si>
    <t>袖ケ浦市</t>
    <phoneticPr fontId="6"/>
  </si>
  <si>
    <t>倶知安町</t>
    <rPh sb="0" eb="4">
      <t>クッチャンチョウ</t>
    </rPh>
    <phoneticPr fontId="6"/>
  </si>
  <si>
    <t>我孫子市</t>
    <rPh sb="0" eb="4">
      <t>アビコシ</t>
    </rPh>
    <phoneticPr fontId="6"/>
  </si>
  <si>
    <t>和光市</t>
    <rPh sb="0" eb="3">
      <t>ワコウシ</t>
    </rPh>
    <phoneticPr fontId="6"/>
  </si>
  <si>
    <t>喜茂別町</t>
    <rPh sb="0" eb="4">
      <t>キモベツチョウ</t>
    </rPh>
    <phoneticPr fontId="6"/>
  </si>
  <si>
    <t>幌加内町</t>
    <phoneticPr fontId="6"/>
  </si>
  <si>
    <t>つくば市</t>
    <rPh sb="3" eb="4">
      <t>シ</t>
    </rPh>
    <phoneticPr fontId="6"/>
  </si>
  <si>
    <t>留寿都村</t>
    <rPh sb="0" eb="4">
      <t>ルスツムラ</t>
    </rPh>
    <phoneticPr fontId="6"/>
  </si>
  <si>
    <t>美深町</t>
    <rPh sb="0" eb="3">
      <t>ビフカチョウ</t>
    </rPh>
    <phoneticPr fontId="6"/>
  </si>
  <si>
    <t>取手市</t>
    <rPh sb="0" eb="3">
      <t>トリデシ</t>
    </rPh>
    <phoneticPr fontId="6"/>
  </si>
  <si>
    <t>ニセコ町</t>
    <rPh sb="3" eb="4">
      <t>マチ</t>
    </rPh>
    <phoneticPr fontId="6"/>
  </si>
  <si>
    <t>音威子府村</t>
    <rPh sb="0" eb="4">
      <t>オトイネップ</t>
    </rPh>
    <rPh sb="4" eb="5">
      <t>ムラ</t>
    </rPh>
    <phoneticPr fontId="6"/>
  </si>
  <si>
    <t>蘭越町</t>
    <rPh sb="0" eb="1">
      <t>ラン</t>
    </rPh>
    <rPh sb="1" eb="2">
      <t>エツ</t>
    </rPh>
    <rPh sb="2" eb="3">
      <t>マチ</t>
    </rPh>
    <phoneticPr fontId="6"/>
  </si>
  <si>
    <t>黒松内町</t>
    <rPh sb="0" eb="3">
      <t>クロマツナイ</t>
    </rPh>
    <rPh sb="3" eb="4">
      <t>マチ</t>
    </rPh>
    <phoneticPr fontId="6"/>
  </si>
  <si>
    <t>沼田町</t>
    <phoneticPr fontId="6"/>
  </si>
  <si>
    <t>今金町</t>
    <rPh sb="0" eb="2">
      <t>イマカネ</t>
    </rPh>
    <rPh sb="2" eb="3">
      <t>マチ</t>
    </rPh>
    <phoneticPr fontId="6"/>
  </si>
  <si>
    <t>北竜町</t>
    <phoneticPr fontId="6"/>
  </si>
  <si>
    <t>厚沢部町</t>
    <rPh sb="0" eb="2">
      <t>アツザワ</t>
    </rPh>
    <rPh sb="2" eb="3">
      <t>ブ</t>
    </rPh>
    <rPh sb="3" eb="4">
      <t>マチ</t>
    </rPh>
    <phoneticPr fontId="6"/>
  </si>
  <si>
    <t>雨竜町</t>
    <phoneticPr fontId="6"/>
  </si>
  <si>
    <t>秩父別町</t>
    <phoneticPr fontId="6"/>
  </si>
  <si>
    <t>妹背牛町</t>
    <rPh sb="0" eb="4">
      <t>モセウシチョウ</t>
    </rPh>
    <phoneticPr fontId="6"/>
  </si>
  <si>
    <t>高原町</t>
    <rPh sb="0" eb="2">
      <t>コウゲン</t>
    </rPh>
    <rPh sb="2" eb="3">
      <t>マチ</t>
    </rPh>
    <phoneticPr fontId="6"/>
  </si>
  <si>
    <t>宮崎県</t>
    <rPh sb="0" eb="3">
      <t>ミヤザキケン</t>
    </rPh>
    <phoneticPr fontId="6"/>
  </si>
  <si>
    <t>木古内町</t>
    <rPh sb="0" eb="3">
      <t>キコナイ</t>
    </rPh>
    <rPh sb="3" eb="4">
      <t>マチ</t>
    </rPh>
    <phoneticPr fontId="6"/>
  </si>
  <si>
    <t>上砂川町</t>
    <rPh sb="0" eb="4">
      <t>カミスナガワチョウ</t>
    </rPh>
    <phoneticPr fontId="6"/>
  </si>
  <si>
    <t>三股町</t>
    <rPh sb="0" eb="2">
      <t>ミマタ</t>
    </rPh>
    <rPh sb="2" eb="3">
      <t>チョウ</t>
    </rPh>
    <phoneticPr fontId="6"/>
  </si>
  <si>
    <t>小林市</t>
    <rPh sb="0" eb="3">
      <t>コバヤシシ</t>
    </rPh>
    <phoneticPr fontId="6"/>
  </si>
  <si>
    <t>倶知安町</t>
    <rPh sb="0" eb="3">
      <t>クッチャン</t>
    </rPh>
    <rPh sb="3" eb="4">
      <t>マチ</t>
    </rPh>
    <phoneticPr fontId="6"/>
  </si>
  <si>
    <t>日南市</t>
    <rPh sb="0" eb="3">
      <t>ニチナンシ</t>
    </rPh>
    <phoneticPr fontId="6"/>
  </si>
  <si>
    <t>富良野市</t>
    <rPh sb="0" eb="4">
      <t>フラノシ</t>
    </rPh>
    <phoneticPr fontId="6"/>
  </si>
  <si>
    <t>喜茂別町</t>
    <rPh sb="0" eb="3">
      <t>キモベツ</t>
    </rPh>
    <rPh sb="3" eb="4">
      <t>マチ</t>
    </rPh>
    <phoneticPr fontId="6"/>
  </si>
  <si>
    <t>都城市</t>
    <rPh sb="0" eb="3">
      <t>ミヤコノジョウシ</t>
    </rPh>
    <phoneticPr fontId="6"/>
  </si>
  <si>
    <t>深川市</t>
    <rPh sb="0" eb="3">
      <t>フカガワシ</t>
    </rPh>
    <phoneticPr fontId="6"/>
  </si>
  <si>
    <t>留寿都村</t>
    <rPh sb="0" eb="3">
      <t>ルスツ</t>
    </rPh>
    <rPh sb="3" eb="4">
      <t>ソン</t>
    </rPh>
    <phoneticPr fontId="6"/>
  </si>
  <si>
    <t>南島原市</t>
    <rPh sb="0" eb="4">
      <t>ミナミシマバラシ</t>
    </rPh>
    <phoneticPr fontId="6"/>
  </si>
  <si>
    <t>島原市</t>
    <rPh sb="0" eb="3">
      <t>シマバラシ</t>
    </rPh>
    <phoneticPr fontId="6"/>
  </si>
  <si>
    <t>南阿蘇村</t>
    <rPh sb="0" eb="4">
      <t>ミナミアソムラ</t>
    </rPh>
    <phoneticPr fontId="6"/>
  </si>
  <si>
    <t>熊本県</t>
    <rPh sb="0" eb="3">
      <t>クマモトケン</t>
    </rPh>
    <phoneticPr fontId="6"/>
  </si>
  <si>
    <t>歌志内市</t>
    <rPh sb="0" eb="4">
      <t>ウタシナイシ</t>
    </rPh>
    <phoneticPr fontId="6"/>
  </si>
  <si>
    <t>阿蘇市</t>
    <rPh sb="0" eb="2">
      <t>アソ</t>
    </rPh>
    <rPh sb="2" eb="3">
      <t>シ</t>
    </rPh>
    <phoneticPr fontId="6"/>
  </si>
  <si>
    <t>名寄市</t>
    <rPh sb="0" eb="3">
      <t>ナヨロシ</t>
    </rPh>
    <phoneticPr fontId="6"/>
  </si>
  <si>
    <t>高森町</t>
    <rPh sb="0" eb="2">
      <t>タカモリ</t>
    </rPh>
    <rPh sb="2" eb="3">
      <t>マチ</t>
    </rPh>
    <phoneticPr fontId="6"/>
  </si>
  <si>
    <t>士別市</t>
    <rPh sb="0" eb="3">
      <t>シベツシ</t>
    </rPh>
    <phoneticPr fontId="6"/>
  </si>
  <si>
    <t>産山村</t>
    <rPh sb="0" eb="1">
      <t>サン</t>
    </rPh>
    <rPh sb="1" eb="2">
      <t>ヤマ</t>
    </rPh>
    <rPh sb="2" eb="3">
      <t>ムラ</t>
    </rPh>
    <phoneticPr fontId="6"/>
  </si>
  <si>
    <t>赤平市</t>
    <rPh sb="0" eb="3">
      <t>アカビラシ</t>
    </rPh>
    <phoneticPr fontId="6"/>
  </si>
  <si>
    <t>鹿屋市</t>
    <rPh sb="0" eb="3">
      <t>カノヤシ</t>
    </rPh>
    <phoneticPr fontId="6"/>
  </si>
  <si>
    <t>鹿児島県</t>
    <rPh sb="0" eb="4">
      <t>カゴシマケン</t>
    </rPh>
    <phoneticPr fontId="6"/>
  </si>
  <si>
    <t>夕張市</t>
    <rPh sb="0" eb="3">
      <t>ユウバリシ</t>
    </rPh>
    <phoneticPr fontId="6"/>
  </si>
  <si>
    <t>霧島市</t>
    <rPh sb="0" eb="3">
      <t>キリシマシ</t>
    </rPh>
    <phoneticPr fontId="6"/>
  </si>
  <si>
    <t>北見市</t>
    <rPh sb="0" eb="3">
      <t>キタミシ</t>
    </rPh>
    <phoneticPr fontId="6"/>
  </si>
  <si>
    <t>垂水市</t>
    <rPh sb="0" eb="3">
      <t>タルミズシ</t>
    </rPh>
    <phoneticPr fontId="6"/>
  </si>
  <si>
    <t>帯広市</t>
    <rPh sb="0" eb="3">
      <t>オビヒロシ</t>
    </rPh>
    <phoneticPr fontId="6"/>
  </si>
  <si>
    <t>鹿児島市</t>
    <rPh sb="0" eb="4">
      <t>カゴシマシ</t>
    </rPh>
    <phoneticPr fontId="6"/>
  </si>
  <si>
    <t>旭川市</t>
    <rPh sb="0" eb="3">
      <t>アサヒカワシ</t>
    </rPh>
    <phoneticPr fontId="6"/>
  </si>
  <si>
    <t>降灰除去費</t>
    <rPh sb="0" eb="2">
      <t>コウハイ</t>
    </rPh>
    <rPh sb="2" eb="4">
      <t>ジョキョ</t>
    </rPh>
    <rPh sb="4" eb="5">
      <t>ヒ</t>
    </rPh>
    <phoneticPr fontId="6"/>
  </si>
  <si>
    <t>除雪費</t>
    <rPh sb="0" eb="2">
      <t>ジョセツ</t>
    </rPh>
    <rPh sb="2" eb="3">
      <t>ヒ</t>
    </rPh>
    <phoneticPr fontId="6"/>
  </si>
  <si>
    <t>寒冷地</t>
    <rPh sb="0" eb="3">
      <t>カンレイチ</t>
    </rPh>
    <phoneticPr fontId="6"/>
  </si>
  <si>
    <t>講師配置加算</t>
    <rPh sb="0" eb="1">
      <t>コウシ</t>
    </rPh>
    <rPh sb="1" eb="3">
      <t>ハイチ</t>
    </rPh>
    <phoneticPr fontId="4"/>
  </si>
  <si>
    <r>
      <t>H31</t>
    </r>
    <r>
      <rPr>
        <sz val="11"/>
        <color indexed="8"/>
        <rFont val="ＭＳ Ｐゴシック"/>
        <family val="3"/>
        <charset val="128"/>
      </rPr>
      <t>追加</t>
    </r>
    <rPh sb="3" eb="5">
      <t>ツイカ</t>
    </rPh>
    <phoneticPr fontId="4"/>
  </si>
  <si>
    <t>　（６）講師配置加算</t>
    <phoneticPr fontId="4"/>
  </si>
  <si>
    <t>　（７）チーム保育加配加算</t>
    <rPh sb="7" eb="9">
      <t>ホイク</t>
    </rPh>
    <rPh sb="9" eb="11">
      <t>カハイ</t>
    </rPh>
    <rPh sb="11" eb="13">
      <t>カサン</t>
    </rPh>
    <phoneticPr fontId="6"/>
  </si>
  <si>
    <t>　（８）通園送迎加算</t>
    <rPh sb="4" eb="6">
      <t>ツウエン</t>
    </rPh>
    <rPh sb="6" eb="8">
      <t>ソウゲイ</t>
    </rPh>
    <rPh sb="8" eb="10">
      <t>カサン</t>
    </rPh>
    <phoneticPr fontId="6"/>
  </si>
  <si>
    <t>　（９）給食実施加算</t>
    <rPh sb="4" eb="6">
      <t>キュウショク</t>
    </rPh>
    <rPh sb="6" eb="8">
      <t>ジッシ</t>
    </rPh>
    <rPh sb="8" eb="10">
      <t>カサン</t>
    </rPh>
    <phoneticPr fontId="6"/>
  </si>
  <si>
    <t>　（１０）休日保育加算</t>
    <rPh sb="5" eb="7">
      <t>キュウジツ</t>
    </rPh>
    <rPh sb="7" eb="9">
      <t>ホイク</t>
    </rPh>
    <rPh sb="9" eb="11">
      <t>カサン</t>
    </rPh>
    <phoneticPr fontId="6"/>
  </si>
  <si>
    <t>　（１１）夜間保育加算</t>
    <rPh sb="5" eb="7">
      <t>ヤカン</t>
    </rPh>
    <rPh sb="7" eb="9">
      <t>ホイク</t>
    </rPh>
    <rPh sb="9" eb="11">
      <t>カサン</t>
    </rPh>
    <phoneticPr fontId="6"/>
  </si>
  <si>
    <t>　（１２）減価償却費加算</t>
    <rPh sb="5" eb="7">
      <t>ゲンカ</t>
    </rPh>
    <rPh sb="7" eb="10">
      <t>ショウキャクヒ</t>
    </rPh>
    <rPh sb="10" eb="12">
      <t>カサン</t>
    </rPh>
    <phoneticPr fontId="6"/>
  </si>
  <si>
    <t>　（１３）賃借料加算</t>
    <rPh sb="5" eb="8">
      <t>チンシャクリョウ</t>
    </rPh>
    <rPh sb="8" eb="10">
      <t>カサン</t>
    </rPh>
    <phoneticPr fontId="6"/>
  </si>
  <si>
    <t>　（１４）外部監査費加算</t>
    <rPh sb="5" eb="7">
      <t>ガイブ</t>
    </rPh>
    <rPh sb="7" eb="9">
      <t>カンサ</t>
    </rPh>
    <rPh sb="9" eb="10">
      <t>ヒ</t>
    </rPh>
    <rPh sb="10" eb="12">
      <t>カサン</t>
    </rPh>
    <phoneticPr fontId="6"/>
  </si>
  <si>
    <t>H31追加</t>
    <rPh sb="3" eb="5">
      <t>ツイカ</t>
    </rPh>
    <phoneticPr fontId="4"/>
  </si>
  <si>
    <t>令和元年度（当初）</t>
    <rPh sb="0" eb="2">
      <t>レイワ</t>
    </rPh>
    <rPh sb="2" eb="3">
      <t>ガン</t>
    </rPh>
    <rPh sb="3" eb="5">
      <t>ネンド</t>
    </rPh>
    <rPh sb="6" eb="8">
      <t>トウショ</t>
    </rPh>
    <phoneticPr fontId="6"/>
  </si>
  <si>
    <t>　副食費免除対象子ども※がいる場合は「あり」を選択</t>
    <rPh sb="1" eb="4">
      <t>フクショクヒ</t>
    </rPh>
    <rPh sb="4" eb="6">
      <t>メンジョ</t>
    </rPh>
    <rPh sb="6" eb="8">
      <t>タイショウ</t>
    </rPh>
    <rPh sb="8" eb="9">
      <t>コ</t>
    </rPh>
    <rPh sb="15" eb="17">
      <t>バアイ</t>
    </rPh>
    <rPh sb="23" eb="25">
      <t>センタク</t>
    </rPh>
    <phoneticPr fontId="6"/>
  </si>
  <si>
    <t>←</t>
    <phoneticPr fontId="6"/>
  </si>
  <si>
    <t>副食費徴収免除加算</t>
    <rPh sb="0" eb="2">
      <t>フクショク</t>
    </rPh>
    <rPh sb="2" eb="3">
      <t>ヒ</t>
    </rPh>
    <rPh sb="3" eb="5">
      <t>チョウシュウ</t>
    </rPh>
    <rPh sb="5" eb="7">
      <t>メンジョ</t>
    </rPh>
    <rPh sb="7" eb="9">
      <t>カサン</t>
    </rPh>
    <phoneticPr fontId="4"/>
  </si>
  <si>
    <t>３歳児</t>
    <rPh sb="1" eb="3">
      <t>サイジ</t>
    </rPh>
    <phoneticPr fontId="4"/>
  </si>
  <si>
    <t>４歳以上児</t>
    <rPh sb="1" eb="2">
      <t>サイ</t>
    </rPh>
    <rPh sb="2" eb="4">
      <t>イジョウ</t>
    </rPh>
    <rPh sb="4" eb="5">
      <t>ジ</t>
    </rPh>
    <phoneticPr fontId="4"/>
  </si>
  <si>
    <t>－</t>
    <phoneticPr fontId="6"/>
  </si>
  <si>
    <t>　271人
　　から
　300人
　　まで</t>
    <rPh sb="4" eb="5">
      <t>ニン</t>
    </rPh>
    <rPh sb="15" eb="16">
      <t>ニン</t>
    </rPh>
    <phoneticPr fontId="4"/>
  </si>
  <si>
    <t>　241人
　　から
　270人
　　まで</t>
    <rPh sb="4" eb="5">
      <t>ニン</t>
    </rPh>
    <rPh sb="15" eb="16">
      <t>ニン</t>
    </rPh>
    <phoneticPr fontId="4"/>
  </si>
  <si>
    <t>　211人
　　から
　240人
　　まで</t>
    <rPh sb="4" eb="5">
      <t>ニン</t>
    </rPh>
    <rPh sb="15" eb="16">
      <t>ニン</t>
    </rPh>
    <phoneticPr fontId="4"/>
  </si>
  <si>
    <t>　181人
　　から
　210人
　　まで</t>
    <rPh sb="4" eb="5">
      <t>ニン</t>
    </rPh>
    <rPh sb="15" eb="16">
      <t>ニン</t>
    </rPh>
    <phoneticPr fontId="4"/>
  </si>
  <si>
    <t>　151人
　　から
　180人
　　まで</t>
    <rPh sb="4" eb="5">
      <t>ニン</t>
    </rPh>
    <rPh sb="15" eb="16">
      <t>ニン</t>
    </rPh>
    <phoneticPr fontId="4"/>
  </si>
  <si>
    <t>　136人
　　から
　150人
　　まで</t>
    <rPh sb="4" eb="5">
      <t>ニン</t>
    </rPh>
    <rPh sb="15" eb="16">
      <t>ニン</t>
    </rPh>
    <phoneticPr fontId="4"/>
  </si>
  <si>
    <t>　121人
　　から
　135人
　　まで</t>
    <rPh sb="4" eb="5">
      <t>ニン</t>
    </rPh>
    <rPh sb="15" eb="16">
      <t>ニン</t>
    </rPh>
    <phoneticPr fontId="4"/>
  </si>
  <si>
    <t>　106人
　　から
　120人
　　まで</t>
    <rPh sb="4" eb="5">
      <t>ニン</t>
    </rPh>
    <rPh sb="15" eb="16">
      <t>ニン</t>
    </rPh>
    <phoneticPr fontId="4"/>
  </si>
  <si>
    <t>　91人
　　から
　105人
　　まで</t>
    <rPh sb="3" eb="4">
      <t>ニン</t>
    </rPh>
    <rPh sb="14" eb="15">
      <t>ニン</t>
    </rPh>
    <phoneticPr fontId="4"/>
  </si>
  <si>
    <t>　76人
　　から
　90人
　　まで</t>
    <rPh sb="3" eb="4">
      <t>ニン</t>
    </rPh>
    <rPh sb="13" eb="14">
      <t>ニン</t>
    </rPh>
    <phoneticPr fontId="4"/>
  </si>
  <si>
    <t>　61人
　　から
　75人
　　まで</t>
    <rPh sb="3" eb="4">
      <t>ニン</t>
    </rPh>
    <rPh sb="13" eb="14">
      <t>ニン</t>
    </rPh>
    <phoneticPr fontId="4"/>
  </si>
  <si>
    <t>　46人
　　から
　60人
　　まで</t>
    <rPh sb="3" eb="4">
      <t>ニン</t>
    </rPh>
    <rPh sb="13" eb="14">
      <t>ニン</t>
    </rPh>
    <phoneticPr fontId="4"/>
  </si>
  <si>
    <t>　36人
　　から
　45人
　　まで</t>
    <rPh sb="3" eb="4">
      <t>ニン</t>
    </rPh>
    <rPh sb="13" eb="14">
      <t>ニン</t>
    </rPh>
    <phoneticPr fontId="4"/>
  </si>
  <si>
    <t>　26人
　　から
　35人
　　まで</t>
    <rPh sb="3" eb="4">
      <t>ニン</t>
    </rPh>
    <rPh sb="13" eb="14">
      <t>ニン</t>
    </rPh>
    <phoneticPr fontId="4"/>
  </si>
  <si>
    <t>　16人
　　から
　25人
　　まで</t>
    <rPh sb="3" eb="4">
      <t>ニン</t>
    </rPh>
    <rPh sb="13" eb="14">
      <t>ニン</t>
    </rPh>
    <phoneticPr fontId="4"/>
  </si>
  <si>
    <t>　15人
　　まで</t>
    <rPh sb="3" eb="4">
      <t>ニン</t>
    </rPh>
    <phoneticPr fontId="4"/>
  </si>
  <si>
    <t>その他地域</t>
    <rPh sb="2" eb="3">
      <t>ホカ</t>
    </rPh>
    <rPh sb="3" eb="5">
      <t>チイキ</t>
    </rPh>
    <phoneticPr fontId="4"/>
  </si>
  <si>
    <t>（注）</t>
    <rPh sb="0" eb="3">
      <t>チュウ</t>
    </rPh>
    <phoneticPr fontId="4"/>
  </si>
  <si>
    <t>非常勤講師配置加算</t>
    <rPh sb="0" eb="3">
      <t>ヒジョウキン</t>
    </rPh>
    <rPh sb="3" eb="5">
      <t>コウシ</t>
    </rPh>
    <rPh sb="5" eb="7">
      <t>ハイチ</t>
    </rPh>
    <rPh sb="7" eb="9">
      <t>カサン</t>
    </rPh>
    <phoneticPr fontId="6"/>
  </si>
  <si>
    <t>基本分単価</t>
    <rPh sb="0" eb="2">
      <t>キホン</t>
    </rPh>
    <rPh sb="2" eb="3">
      <t>ブン</t>
    </rPh>
    <rPh sb="3" eb="4">
      <t>タン</t>
    </rPh>
    <rPh sb="4" eb="5">
      <t>アタイ</t>
    </rPh>
    <phoneticPr fontId="4"/>
  </si>
  <si>
    <t>年齢区分</t>
    <rPh sb="0" eb="2">
      <t>ネンレイ</t>
    </rPh>
    <rPh sb="2" eb="4">
      <t>クブン</t>
    </rPh>
    <phoneticPr fontId="4"/>
  </si>
  <si>
    <t>定員区分</t>
    <rPh sb="0" eb="2">
      <t>テイイン</t>
    </rPh>
    <rPh sb="2" eb="4">
      <t>クブン</t>
    </rPh>
    <phoneticPr fontId="4"/>
  </si>
  <si>
    <t>地域
区分</t>
    <rPh sb="0" eb="2">
      <t>チイキ</t>
    </rPh>
    <rPh sb="3" eb="5">
      <t>クブン</t>
    </rPh>
    <phoneticPr fontId="4"/>
  </si>
  <si>
    <t>※３月初日の利用子どもの単価に加算</t>
    <rPh sb="3" eb="5">
      <t>ショニチ</t>
    </rPh>
    <rPh sb="6" eb="8">
      <t>リヨウ</t>
    </rPh>
    <rPh sb="8" eb="9">
      <t>コ</t>
    </rPh>
    <phoneticPr fontId="4"/>
  </si>
  <si>
    <t>第三者評価受審加算</t>
    <rPh sb="0" eb="3">
      <t>ダイサンシャ</t>
    </rPh>
    <rPh sb="3" eb="5">
      <t>ヒョウカ</t>
    </rPh>
    <rPh sb="5" eb="7">
      <t>ジュシン</t>
    </rPh>
    <rPh sb="7" eb="9">
      <t>カサン</t>
    </rPh>
    <phoneticPr fontId="4"/>
  </si>
  <si>
    <t>栄養管理加算</t>
    <rPh sb="0" eb="2">
      <t>エイヨウ</t>
    </rPh>
    <rPh sb="2" eb="4">
      <t>カンリ</t>
    </rPh>
    <rPh sb="4" eb="6">
      <t>カサン</t>
    </rPh>
    <phoneticPr fontId="4"/>
  </si>
  <si>
    <t>小学校接続加算</t>
    <rPh sb="0" eb="3">
      <t>ショウガッコウ</t>
    </rPh>
    <rPh sb="3" eb="5">
      <t>セツゾク</t>
    </rPh>
    <rPh sb="5" eb="7">
      <t>カサン</t>
    </rPh>
    <phoneticPr fontId="4"/>
  </si>
  <si>
    <t>施設機能強化推進費加算</t>
    <rPh sb="0" eb="2">
      <t>シセツ</t>
    </rPh>
    <rPh sb="2" eb="4">
      <t>キノウ</t>
    </rPh>
    <rPh sb="4" eb="6">
      <t>キョウカ</t>
    </rPh>
    <rPh sb="6" eb="8">
      <t>スイシン</t>
    </rPh>
    <rPh sb="8" eb="9">
      <t>ヒ</t>
    </rPh>
    <rPh sb="9" eb="11">
      <t>カサン</t>
    </rPh>
    <phoneticPr fontId="4"/>
  </si>
  <si>
    <t>1200時間以上　　　　　　</t>
    <rPh sb="4" eb="6">
      <t>ジカン</t>
    </rPh>
    <rPh sb="6" eb="8">
      <t>イジョウ</t>
    </rPh>
    <phoneticPr fontId="4"/>
  </si>
  <si>
    <t xml:space="preserve"> 800時間以上1200時間未満</t>
    <rPh sb="4" eb="6">
      <t>ジカン</t>
    </rPh>
    <rPh sb="6" eb="8">
      <t>イジョウ</t>
    </rPh>
    <rPh sb="12" eb="14">
      <t>ジカン</t>
    </rPh>
    <rPh sb="14" eb="16">
      <t>ミマン</t>
    </rPh>
    <phoneticPr fontId="4"/>
  </si>
  <si>
    <t xml:space="preserve"> 400時間以上 800時間未満</t>
    <rPh sb="4" eb="6">
      <t>ジカン</t>
    </rPh>
    <rPh sb="6" eb="8">
      <t>イジョウ</t>
    </rPh>
    <rPh sb="12" eb="14">
      <t>ジカン</t>
    </rPh>
    <rPh sb="14" eb="16">
      <t>ミマン</t>
    </rPh>
    <phoneticPr fontId="4"/>
  </si>
  <si>
    <t>入所児童処遇特別加算</t>
    <rPh sb="0" eb="2">
      <t>ニュウショ</t>
    </rPh>
    <rPh sb="2" eb="4">
      <t>ジドウ</t>
    </rPh>
    <rPh sb="4" eb="6">
      <t>ショグウ</t>
    </rPh>
    <rPh sb="6" eb="8">
      <t>トクベツ</t>
    </rPh>
    <rPh sb="8" eb="10">
      <t>カサン</t>
    </rPh>
    <phoneticPr fontId="4"/>
  </si>
  <si>
    <t>降灰除去費加算</t>
    <rPh sb="0" eb="2">
      <t>コウカイ</t>
    </rPh>
    <rPh sb="2" eb="4">
      <t>ジョキョ</t>
    </rPh>
    <rPh sb="4" eb="5">
      <t>ヒ</t>
    </rPh>
    <rPh sb="5" eb="7">
      <t>カサン</t>
    </rPh>
    <phoneticPr fontId="4"/>
  </si>
  <si>
    <t>除雪費加算</t>
    <rPh sb="0" eb="2">
      <t>ジョセツ</t>
    </rPh>
    <rPh sb="2" eb="3">
      <t>ヒ</t>
    </rPh>
    <rPh sb="3" eb="5">
      <t>カサン</t>
    </rPh>
    <phoneticPr fontId="4"/>
  </si>
  <si>
    <t>施設関係者評価加算</t>
    <rPh sb="0" eb="2">
      <t>シセツ</t>
    </rPh>
    <rPh sb="2" eb="5">
      <t>カンケイシャ</t>
    </rPh>
    <rPh sb="5" eb="7">
      <t>ヒョウカ</t>
    </rPh>
    <rPh sb="7" eb="9">
      <t>カサン</t>
    </rPh>
    <phoneticPr fontId="4"/>
  </si>
  <si>
    <t>３級地</t>
    <rPh sb="1" eb="3">
      <t>キュウチ</t>
    </rPh>
    <phoneticPr fontId="4"/>
  </si>
  <si>
    <t>その他地域</t>
    <rPh sb="2" eb="3">
      <t>タ</t>
    </rPh>
    <rPh sb="3" eb="5">
      <t>チイキ</t>
    </rPh>
    <phoneticPr fontId="4"/>
  </si>
  <si>
    <t>２級地</t>
    <rPh sb="1" eb="3">
      <t>キュウチ</t>
    </rPh>
    <phoneticPr fontId="4"/>
  </si>
  <si>
    <t>※以下の区分に応じて、各月の単価に加算
　１級地から４級地：国家公務員の寒冷地手当に関する法律（昭和
　　　　　　　　　　２４年法律第２００号）第１条第１号及び第
　　　　　　　　　　２号に掲げる地域
　そ の 他  地  域：１級地から４級地以外の地域</t>
    <rPh sb="1" eb="3">
      <t>イカ</t>
    </rPh>
    <rPh sb="4" eb="6">
      <t>クブン</t>
    </rPh>
    <rPh sb="22" eb="24">
      <t>キュウチ</t>
    </rPh>
    <rPh sb="27" eb="29">
      <t>キュウチ</t>
    </rPh>
    <rPh sb="30" eb="32">
      <t>コッカ</t>
    </rPh>
    <rPh sb="32" eb="35">
      <t>コウムイン</t>
    </rPh>
    <rPh sb="36" eb="39">
      <t>カンレイチ</t>
    </rPh>
    <rPh sb="39" eb="41">
      <t>テアテ</t>
    </rPh>
    <rPh sb="42" eb="43">
      <t>カン</t>
    </rPh>
    <rPh sb="45" eb="47">
      <t>ホウリツ</t>
    </rPh>
    <rPh sb="48" eb="50">
      <t>ショウワ</t>
    </rPh>
    <rPh sb="63" eb="64">
      <t>ネン</t>
    </rPh>
    <rPh sb="64" eb="66">
      <t>ホウリツ</t>
    </rPh>
    <rPh sb="66" eb="67">
      <t>ダイ</t>
    </rPh>
    <rPh sb="70" eb="71">
      <t>ゴウ</t>
    </rPh>
    <rPh sb="72" eb="73">
      <t>ダイ</t>
    </rPh>
    <rPh sb="74" eb="75">
      <t>ジョウ</t>
    </rPh>
    <rPh sb="75" eb="76">
      <t>ダイ</t>
    </rPh>
    <rPh sb="77" eb="78">
      <t>ゴウ</t>
    </rPh>
    <rPh sb="78" eb="79">
      <t>オヨ</t>
    </rPh>
    <rPh sb="80" eb="81">
      <t>ダイ</t>
    </rPh>
    <rPh sb="93" eb="94">
      <t>ゴウ</t>
    </rPh>
    <rPh sb="95" eb="96">
      <t>カカ</t>
    </rPh>
    <rPh sb="98" eb="100">
      <t>チイキ</t>
    </rPh>
    <rPh sb="106" eb="107">
      <t>タ</t>
    </rPh>
    <rPh sb="115" eb="117">
      <t>キュウチ</t>
    </rPh>
    <rPh sb="120" eb="122">
      <t>キュウチ</t>
    </rPh>
    <rPh sb="122" eb="124">
      <t>イガイ</t>
    </rPh>
    <rPh sb="125" eb="127">
      <t>チイキ</t>
    </rPh>
    <phoneticPr fontId="4"/>
  </si>
  <si>
    <t>４級地</t>
    <rPh sb="1" eb="3">
      <t>キュウチ</t>
    </rPh>
    <phoneticPr fontId="4"/>
  </si>
  <si>
    <t>１級地</t>
    <rPh sb="1" eb="3">
      <t>キュウチ</t>
    </rPh>
    <phoneticPr fontId="4"/>
  </si>
  <si>
    <t>冷暖房費加算</t>
    <rPh sb="0" eb="3">
      <t>レイダンボウ</t>
    </rPh>
    <rPh sb="3" eb="4">
      <t>ヒ</t>
    </rPh>
    <rPh sb="4" eb="6">
      <t>カサン</t>
    </rPh>
    <phoneticPr fontId="4"/>
  </si>
  <si>
    <t>人数Ｂ</t>
    <rPh sb="0" eb="2">
      <t>ニンズウ</t>
    </rPh>
    <phoneticPr fontId="4"/>
  </si>
  <si>
    <t>人数Ａ</t>
    <rPh sb="0" eb="2">
      <t>ニンズウ</t>
    </rPh>
    <phoneticPr fontId="4"/>
  </si>
  <si>
    <t>処遇改善等加算</t>
    <rPh sb="0" eb="2">
      <t>ショグウ</t>
    </rPh>
    <rPh sb="2" eb="4">
      <t>カイゼン</t>
    </rPh>
    <rPh sb="4" eb="5">
      <t>トウ</t>
    </rPh>
    <rPh sb="5" eb="7">
      <t>カサン</t>
    </rPh>
    <phoneticPr fontId="4"/>
  </si>
  <si>
    <t>※以下の区分に応じて、各月初日の利用子どもの単価に加算
　Ａ：特別児童扶養手当支給対象児童受入施設
　Ｂ：それ以外の障害児受入施設</t>
    <rPh sb="1" eb="3">
      <t>イカ</t>
    </rPh>
    <rPh sb="4" eb="6">
      <t>クブン</t>
    </rPh>
    <rPh sb="7" eb="8">
      <t>オウ</t>
    </rPh>
    <rPh sb="11" eb="13">
      <t>カクツキ</t>
    </rPh>
    <rPh sb="13" eb="15">
      <t>ショニチ</t>
    </rPh>
    <rPh sb="16" eb="18">
      <t>リヨウ</t>
    </rPh>
    <rPh sb="18" eb="19">
      <t>コ</t>
    </rPh>
    <rPh sb="22" eb="24">
      <t>タンカ</t>
    </rPh>
    <rPh sb="25" eb="27">
      <t>カサン</t>
    </rPh>
    <phoneticPr fontId="4"/>
  </si>
  <si>
    <t>療育支援加算</t>
    <rPh sb="0" eb="2">
      <t>リョウイク</t>
    </rPh>
    <rPh sb="2" eb="4">
      <t>シエン</t>
    </rPh>
    <rPh sb="4" eb="6">
      <t>カサン</t>
    </rPh>
    <phoneticPr fontId="4"/>
  </si>
  <si>
    <t>乳児</t>
    <rPh sb="0" eb="2">
      <t>ニュウジ</t>
    </rPh>
    <phoneticPr fontId="4"/>
  </si>
  <si>
    <t>１、２歳児</t>
    <rPh sb="3" eb="5">
      <t>サイジ</t>
    </rPh>
    <phoneticPr fontId="4"/>
  </si>
  <si>
    <t>　171人
　　以上</t>
    <rPh sb="4" eb="5">
      <t>ニン</t>
    </rPh>
    <rPh sb="8" eb="10">
      <t>イジョウ</t>
    </rPh>
    <phoneticPr fontId="4"/>
  </si>
  <si>
    <t>　161人
　　から
　170人
　　まで</t>
    <rPh sb="4" eb="5">
      <t>ニン</t>
    </rPh>
    <rPh sb="15" eb="16">
      <t>ニン</t>
    </rPh>
    <phoneticPr fontId="4"/>
  </si>
  <si>
    <t>　151人
　　から
　160人
　　まで</t>
    <rPh sb="4" eb="5">
      <t>ニン</t>
    </rPh>
    <rPh sb="15" eb="16">
      <t>ニン</t>
    </rPh>
    <phoneticPr fontId="4"/>
  </si>
  <si>
    <t>　141人
　　から
　150人
　　まで</t>
    <rPh sb="4" eb="5">
      <t>ニン</t>
    </rPh>
    <rPh sb="15" eb="16">
      <t>ニン</t>
    </rPh>
    <phoneticPr fontId="4"/>
  </si>
  <si>
    <t>　131人
　　から
　140人
　　まで</t>
    <rPh sb="4" eb="5">
      <t>ニン</t>
    </rPh>
    <rPh sb="15" eb="16">
      <t>ニン</t>
    </rPh>
    <phoneticPr fontId="4"/>
  </si>
  <si>
    <t>　121人
　　から
　130人
　　まで</t>
    <rPh sb="4" eb="5">
      <t>ニン</t>
    </rPh>
    <rPh sb="15" eb="16">
      <t>ニン</t>
    </rPh>
    <phoneticPr fontId="4"/>
  </si>
  <si>
    <t>　111人
　　から
　120人
　　まで</t>
    <rPh sb="4" eb="5">
      <t>ニン</t>
    </rPh>
    <rPh sb="15" eb="16">
      <t>ニン</t>
    </rPh>
    <phoneticPr fontId="4"/>
  </si>
  <si>
    <t>　101人
　　から
　110人
　　まで</t>
    <rPh sb="4" eb="5">
      <t>ニン</t>
    </rPh>
    <rPh sb="15" eb="16">
      <t>ニン</t>
    </rPh>
    <phoneticPr fontId="4"/>
  </si>
  <si>
    <t>　91人
　　から
　100人
　　まで</t>
    <rPh sb="3" eb="4">
      <t>ニン</t>
    </rPh>
    <rPh sb="14" eb="15">
      <t>ニン</t>
    </rPh>
    <phoneticPr fontId="4"/>
  </si>
  <si>
    <t>　81人
　　から
　90人
　　まで</t>
    <rPh sb="3" eb="4">
      <t>ニン</t>
    </rPh>
    <rPh sb="13" eb="14">
      <t>ニン</t>
    </rPh>
    <phoneticPr fontId="4"/>
  </si>
  <si>
    <t>　71人
　　から
　80人
　　まで</t>
    <rPh sb="3" eb="4">
      <t>ニン</t>
    </rPh>
    <rPh sb="13" eb="14">
      <t>ニン</t>
    </rPh>
    <phoneticPr fontId="4"/>
  </si>
  <si>
    <t>　61人
　　から
　70人
　　まで</t>
    <rPh sb="3" eb="4">
      <t>ニン</t>
    </rPh>
    <rPh sb="13" eb="14">
      <t>ニン</t>
    </rPh>
    <phoneticPr fontId="4"/>
  </si>
  <si>
    <t>　51人
　　から
　60人
　　まで</t>
    <rPh sb="3" eb="4">
      <t>ニン</t>
    </rPh>
    <rPh sb="13" eb="14">
      <t>ニン</t>
    </rPh>
    <phoneticPr fontId="4"/>
  </si>
  <si>
    <t>　41人
　　から
　50人
　　まで</t>
    <rPh sb="3" eb="4">
      <t>ニン</t>
    </rPh>
    <rPh sb="13" eb="14">
      <t>ニン</t>
    </rPh>
    <phoneticPr fontId="4"/>
  </si>
  <si>
    <t>　31人
　　から
　40人
　　まで</t>
    <rPh sb="3" eb="4">
      <t>ニン</t>
    </rPh>
    <rPh sb="13" eb="14">
      <t>ニン</t>
    </rPh>
    <phoneticPr fontId="4"/>
  </si>
  <si>
    <t>　21人
　　から
　30人
　　まで</t>
    <rPh sb="3" eb="4">
      <t>ニン</t>
    </rPh>
    <rPh sb="13" eb="14">
      <t>ニン</t>
    </rPh>
    <phoneticPr fontId="4"/>
  </si>
  <si>
    <t>　11人
　　から
　20人
　　まで</t>
    <rPh sb="3" eb="4">
      <t>ニン</t>
    </rPh>
    <rPh sb="13" eb="14">
      <t>ニン</t>
    </rPh>
    <phoneticPr fontId="4"/>
  </si>
  <si>
    <t xml:space="preserve">
　10人
　　まで</t>
    <rPh sb="5" eb="6">
      <t>ニン</t>
    </rPh>
    <phoneticPr fontId="4"/>
  </si>
  <si>
    <t>その他
地域</t>
    <rPh sb="2" eb="3">
      <t>タ</t>
    </rPh>
    <phoneticPr fontId="4"/>
  </si>
  <si>
    <t>　4１人
　　から
　50人
　　まで</t>
    <rPh sb="3" eb="4">
      <t>ニン</t>
    </rPh>
    <rPh sb="13" eb="14">
      <t>ニン</t>
    </rPh>
    <phoneticPr fontId="4"/>
  </si>
  <si>
    <t xml:space="preserve">
　10人
　　まで</t>
    <rPh sb="4" eb="5">
      <t>ニン</t>
    </rPh>
    <phoneticPr fontId="4"/>
  </si>
  <si>
    <t>(注１)</t>
    <rPh sb="1" eb="2">
      <t>チュウ</t>
    </rPh>
    <phoneticPr fontId="4"/>
  </si>
  <si>
    <t>処遇改善等
加算Ⅰ</t>
    <rPh sb="0" eb="2">
      <t>ショグウ</t>
    </rPh>
    <rPh sb="2" eb="4">
      <t>カイゼン</t>
    </rPh>
    <rPh sb="4" eb="5">
      <t>トウ</t>
    </rPh>
    <rPh sb="6" eb="8">
      <t>カサン</t>
    </rPh>
    <phoneticPr fontId="4"/>
  </si>
  <si>
    <r>
      <t>第三者評価受審加算</t>
    </r>
    <r>
      <rPr>
        <vertAlign val="superscript"/>
        <sz val="11"/>
        <rFont val="HGｺﾞｼｯｸM"/>
        <family val="3"/>
        <charset val="128"/>
      </rPr>
      <t>(注２)</t>
    </r>
    <rPh sb="0" eb="3">
      <t>ダイサンシャ</t>
    </rPh>
    <rPh sb="3" eb="5">
      <t>ヒョウカ</t>
    </rPh>
    <rPh sb="5" eb="7">
      <t>ジュシン</t>
    </rPh>
    <rPh sb="7" eb="9">
      <t>カサン</t>
    </rPh>
    <phoneticPr fontId="4"/>
  </si>
  <si>
    <t>栄養管理加算</t>
    <rPh sb="0" eb="2">
      <t>エイヨウ</t>
    </rPh>
    <rPh sb="2" eb="4">
      <t>カンリ</t>
    </rPh>
    <rPh sb="4" eb="6">
      <t>カサン</t>
    </rPh>
    <phoneticPr fontId="6"/>
  </si>
  <si>
    <r>
      <t>小学校接続加算</t>
    </r>
    <r>
      <rPr>
        <vertAlign val="superscript"/>
        <sz val="11"/>
        <rFont val="HGｺﾞｼｯｸM"/>
        <family val="3"/>
        <charset val="128"/>
      </rPr>
      <t>(注２)</t>
    </r>
    <rPh sb="0" eb="3">
      <t>ショウガッコウ</t>
    </rPh>
    <rPh sb="3" eb="5">
      <t>セツゾク</t>
    </rPh>
    <rPh sb="5" eb="7">
      <t>カサン</t>
    </rPh>
    <rPh sb="8" eb="9">
      <t>チュウ</t>
    </rPh>
    <phoneticPr fontId="4"/>
  </si>
  <si>
    <r>
      <t>施設機能強化推進費加算</t>
    </r>
    <r>
      <rPr>
        <vertAlign val="superscript"/>
        <sz val="11"/>
        <rFont val="HGｺﾞｼｯｸM"/>
        <family val="3"/>
        <charset val="128"/>
      </rPr>
      <t>(注２)</t>
    </r>
    <rPh sb="0" eb="2">
      <t>シセツ</t>
    </rPh>
    <rPh sb="2" eb="4">
      <t>キノウ</t>
    </rPh>
    <rPh sb="4" eb="6">
      <t>キョウカ</t>
    </rPh>
    <rPh sb="6" eb="8">
      <t>スイシン</t>
    </rPh>
    <rPh sb="8" eb="9">
      <t>ヒ</t>
    </rPh>
    <rPh sb="9" eb="11">
      <t>カサン</t>
    </rPh>
    <rPh sb="12" eb="13">
      <t>チュウ</t>
    </rPh>
    <phoneticPr fontId="4"/>
  </si>
  <si>
    <r>
      <t>降灰除去費加算</t>
    </r>
    <r>
      <rPr>
        <vertAlign val="superscript"/>
        <sz val="11"/>
        <rFont val="HGｺﾞｼｯｸM"/>
        <family val="3"/>
        <charset val="128"/>
      </rPr>
      <t>(注２)</t>
    </r>
    <rPh sb="0" eb="2">
      <t>コウカイ</t>
    </rPh>
    <rPh sb="2" eb="4">
      <t>ジョキョ</t>
    </rPh>
    <rPh sb="4" eb="5">
      <t>ヒ</t>
    </rPh>
    <rPh sb="5" eb="7">
      <t>カサン</t>
    </rPh>
    <rPh sb="8" eb="9">
      <t>チュウ</t>
    </rPh>
    <phoneticPr fontId="4"/>
  </si>
  <si>
    <r>
      <t>施設関係者評価加算</t>
    </r>
    <r>
      <rPr>
        <vertAlign val="superscript"/>
        <sz val="11"/>
        <rFont val="HGｺﾞｼｯｸM"/>
        <family val="3"/>
        <charset val="128"/>
      </rPr>
      <t>(注２)</t>
    </r>
    <rPh sb="0" eb="2">
      <t>シセツ</t>
    </rPh>
    <rPh sb="2" eb="5">
      <t>カンケイシャ</t>
    </rPh>
    <rPh sb="5" eb="7">
      <t>ヒョウカ</t>
    </rPh>
    <rPh sb="7" eb="9">
      <t>カサン</t>
    </rPh>
    <rPh sb="10" eb="11">
      <t>チュウ</t>
    </rPh>
    <phoneticPr fontId="4"/>
  </si>
  <si>
    <r>
      <t>処遇改善等加算Ⅱ</t>
    </r>
    <r>
      <rPr>
        <vertAlign val="superscript"/>
        <sz val="11"/>
        <rFont val="HGｺﾞｼｯｸM"/>
        <family val="3"/>
        <charset val="128"/>
      </rPr>
      <t>(注２)</t>
    </r>
    <rPh sb="0" eb="2">
      <t>ショグウ</t>
    </rPh>
    <rPh sb="2" eb="4">
      <t>カイゼン</t>
    </rPh>
    <rPh sb="4" eb="5">
      <t>トウ</t>
    </rPh>
    <rPh sb="5" eb="7">
      <t>カサン</t>
    </rPh>
    <rPh sb="9" eb="10">
      <t>チュウ</t>
    </rPh>
    <phoneticPr fontId="4"/>
  </si>
  <si>
    <r>
      <t>療育支援加算</t>
    </r>
    <r>
      <rPr>
        <vertAlign val="superscript"/>
        <sz val="11"/>
        <rFont val="HGｺﾞｼｯｸM"/>
        <family val="3"/>
        <charset val="128"/>
      </rPr>
      <t>(注２)</t>
    </r>
    <rPh sb="0" eb="2">
      <t>リョウイク</t>
    </rPh>
    <rPh sb="2" eb="4">
      <t>シエン</t>
    </rPh>
    <rPh sb="4" eb="6">
      <t>カサン</t>
    </rPh>
    <rPh sb="7" eb="8">
      <t>チュウ</t>
    </rPh>
    <phoneticPr fontId="4"/>
  </si>
  <si>
    <t>←</t>
    <phoneticPr fontId="6"/>
  </si>
  <si>
    <t>上行で「あり」を選択した場合に、当該月の給食実施日数を記入してください</t>
    <rPh sb="20" eb="22">
      <t>キュウショク</t>
    </rPh>
    <rPh sb="22" eb="24">
      <t>ジッシ</t>
    </rPh>
    <rPh sb="24" eb="26">
      <t>ニッスウ</t>
    </rPh>
    <phoneticPr fontId="6"/>
  </si>
  <si>
    <t>【１号部分】</t>
    <rPh sb="2" eb="3">
      <t>ゴウ</t>
    </rPh>
    <rPh sb="3" eb="5">
      <t>ブブン</t>
    </rPh>
    <phoneticPr fontId="4"/>
  </si>
  <si>
    <t>【２・３号部分】</t>
    <phoneticPr fontId="4"/>
  </si>
  <si>
    <t>－</t>
    <phoneticPr fontId="4"/>
  </si>
  <si>
    <t>（※１）R1.10～追加</t>
    <rPh sb="10" eb="12">
      <t>ツイカ</t>
    </rPh>
    <phoneticPr fontId="6"/>
  </si>
  <si>
    <t>基本額
＋処遇改善等加算Ⅰ</t>
    <rPh sb="0" eb="3">
      <t>キホンガク</t>
    </rPh>
    <rPh sb="5" eb="7">
      <t>ショグウ</t>
    </rPh>
    <rPh sb="7" eb="9">
      <t>カイゼン</t>
    </rPh>
    <rPh sb="9" eb="10">
      <t>トウ</t>
    </rPh>
    <rPh sb="10" eb="12">
      <t>カサン</t>
    </rPh>
    <phoneticPr fontId="6"/>
  </si>
  <si>
    <r>
      <t>R1.10</t>
    </r>
    <r>
      <rPr>
        <sz val="11"/>
        <color theme="1"/>
        <rFont val="ＭＳ Ｐゴシック"/>
        <family val="3"/>
        <charset val="128"/>
      </rPr>
      <t>～追加</t>
    </r>
    <phoneticPr fontId="4"/>
  </si>
  <si>
    <t>　（１２）栄養管理加算</t>
    <rPh sb="5" eb="7">
      <t>エイヨウ</t>
    </rPh>
    <rPh sb="7" eb="9">
      <t>カンリ</t>
    </rPh>
    <rPh sb="9" eb="11">
      <t>カサン</t>
    </rPh>
    <phoneticPr fontId="6"/>
  </si>
  <si>
    <t>Ｒ１．１０～追加</t>
    <rPh sb="6" eb="8">
      <t>ツイカ</t>
    </rPh>
    <phoneticPr fontId="4"/>
  </si>
  <si>
    <t>Ｖｅｒ．３．４．０（令和元年１０月１日時点版）</t>
    <rPh sb="10" eb="12">
      <t>レイワ</t>
    </rPh>
    <rPh sb="12" eb="13">
      <t>ガン</t>
    </rPh>
    <phoneticPr fontId="6"/>
  </si>
  <si>
    <t>丹波篠山市</t>
    <rPh sb="0" eb="2">
      <t>タンバ</t>
    </rPh>
    <phoneticPr fontId="4"/>
  </si>
  <si>
    <t>　（３）指導充実加配加算</t>
    <rPh sb="4" eb="6">
      <t>シドウ</t>
    </rPh>
    <rPh sb="6" eb="8">
      <t>ジュウジツ</t>
    </rPh>
    <rPh sb="8" eb="10">
      <t>カハイ</t>
    </rPh>
    <rPh sb="10" eb="12">
      <t>カサン</t>
    </rPh>
    <phoneticPr fontId="6"/>
  </si>
  <si>
    <t>　（４）事務負担対応加配加算</t>
    <rPh sb="4" eb="6">
      <t>ジム</t>
    </rPh>
    <rPh sb="6" eb="8">
      <t>フタン</t>
    </rPh>
    <rPh sb="8" eb="10">
      <t>タイオウ</t>
    </rPh>
    <rPh sb="10" eb="12">
      <t>カハイ</t>
    </rPh>
    <rPh sb="12" eb="14">
      <t>カサン</t>
    </rPh>
    <phoneticPr fontId="6"/>
  </si>
  <si>
    <t>栄養管理加算</t>
    <rPh sb="0" eb="2">
      <t>エイヨウ</t>
    </rPh>
    <rPh sb="2" eb="4">
      <t>カンリ</t>
    </rPh>
    <rPh sb="4" eb="6">
      <t>カサン</t>
    </rPh>
    <phoneticPr fontId="4"/>
  </si>
  <si>
    <t>事務職員配置加算（Ｈ３０）、講師配置加算に対応</t>
    <rPh sb="0" eb="2">
      <t>ジム</t>
    </rPh>
    <rPh sb="2" eb="4">
      <t>ショクイン</t>
    </rPh>
    <rPh sb="4" eb="6">
      <t>ハイチ</t>
    </rPh>
    <rPh sb="6" eb="8">
      <t>カサン</t>
    </rPh>
    <rPh sb="14" eb="16">
      <t>コウシ</t>
    </rPh>
    <rPh sb="16" eb="18">
      <t>ハイチ</t>
    </rPh>
    <rPh sb="18" eb="20">
      <t>カサン</t>
    </rPh>
    <rPh sb="21" eb="23">
      <t>タイオウ</t>
    </rPh>
    <phoneticPr fontId="4"/>
  </si>
  <si>
    <t>Ver.3.4.0 をリリース（令和元年度１０月～用）</t>
    <rPh sb="16" eb="18">
      <t>レイワ</t>
    </rPh>
    <rPh sb="18" eb="21">
      <t>ガンネンド</t>
    </rPh>
    <rPh sb="23" eb="24">
      <t>ガツ</t>
    </rPh>
    <rPh sb="25" eb="26">
      <t>ヨウ</t>
    </rPh>
    <phoneticPr fontId="6"/>
  </si>
  <si>
    <t>Ver.3.3.0 をリリース（平成３１年度４月～９月用）</t>
    <rPh sb="16" eb="18">
      <t>ヘイセイ</t>
    </rPh>
    <rPh sb="20" eb="22">
      <t>ネンド</t>
    </rPh>
    <rPh sb="23" eb="24">
      <t>ガツ</t>
    </rPh>
    <rPh sb="26" eb="27">
      <t>ガツ</t>
    </rPh>
    <rPh sb="27" eb="28">
      <t>ヨウ</t>
    </rPh>
    <phoneticPr fontId="6"/>
  </si>
  <si>
    <t>※</t>
    <phoneticPr fontId="6"/>
  </si>
  <si>
    <t>以下に該当する子どもとして、副食費の徴収が免除されることについて市町村から通知がされた子ども</t>
    <phoneticPr fontId="6"/>
  </si>
  <si>
    <t>①</t>
    <rPh sb="0" eb="1">
      <t>ダイジョウキテイサトオヤイタクコ</t>
    </rPh>
    <phoneticPr fontId="6"/>
  </si>
  <si>
    <t>②</t>
    <phoneticPr fontId="6"/>
  </si>
  <si>
    <t>③</t>
    <phoneticPr fontId="6"/>
  </si>
  <si>
    <t>　教育標準時間認定子どもに係る利用定員が35人以下または121人以上の場合であって、必要教員数（基本分単価及び他の加算の認定に当たって求められる数）を超えて非常勤講師（幼稚園教諭免許状を有し、教諭等の発令を受けている者）が配置している場合は「あり」を選択</t>
    <phoneticPr fontId="6"/>
  </si>
  <si>
    <t>　満３歳児（１号）の配置基準を６：１により実施する場合は「あり」
配置基準上加算の要件を満たすが、当該加算を適用しない場合は「なし」を選択</t>
    <rPh sb="1" eb="2">
      <t>マン</t>
    </rPh>
    <rPh sb="3" eb="5">
      <t>サイジ</t>
    </rPh>
    <rPh sb="7" eb="8">
      <t>ゴウ</t>
    </rPh>
    <rPh sb="10" eb="12">
      <t>ハイチ</t>
    </rPh>
    <rPh sb="12" eb="14">
      <t>キジュン</t>
    </rPh>
    <rPh sb="21" eb="23">
      <t>ジッシ</t>
    </rPh>
    <rPh sb="25" eb="27">
      <t>バアイ</t>
    </rPh>
    <phoneticPr fontId="6"/>
  </si>
  <si>
    <t>　（分園がない場合は本園の在籍園児数欄のみ入力）</t>
  </si>
  <si>
    <t>本園の在籍園児数（２・３号）</t>
    <rPh sb="12" eb="13">
      <t>ゴウ</t>
    </rPh>
    <phoneticPr fontId="6"/>
  </si>
  <si>
    <t>分園の在籍園児数（２・３号）</t>
    <rPh sb="12" eb="13">
      <t>ゴウ</t>
    </rPh>
    <phoneticPr fontId="6"/>
  </si>
  <si>
    <t>※３　当該年度中に満３歳に達することにより１号認定を受けている園児。</t>
    <rPh sb="3" eb="5">
      <t>トウガイ</t>
    </rPh>
    <rPh sb="5" eb="7">
      <t>ネンド</t>
    </rPh>
    <rPh sb="7" eb="8">
      <t>チュウ</t>
    </rPh>
    <rPh sb="9" eb="10">
      <t>マン</t>
    </rPh>
    <rPh sb="11" eb="12">
      <t>サイ</t>
    </rPh>
    <rPh sb="13" eb="14">
      <t>タッ</t>
    </rPh>
    <rPh sb="22" eb="23">
      <t>ゴウ</t>
    </rPh>
    <rPh sb="23" eb="25">
      <t>ニンテイ</t>
    </rPh>
    <rPh sb="26" eb="27">
      <t>ウ</t>
    </rPh>
    <rPh sb="31" eb="33">
      <t>エンジ</t>
    </rPh>
    <phoneticPr fontId="6"/>
  </si>
  <si>
    <t>加配可能人数の範囲内で、留意事項通知別表第３Ⅲ７．（１）注２を参照の上、選択。</t>
    <rPh sb="18" eb="20">
      <t>ベッピョウ</t>
    </rPh>
    <rPh sb="20" eb="21">
      <t>ダイ</t>
    </rPh>
    <phoneticPr fontId="6"/>
  </si>
  <si>
    <t>※　上記加配可能人数については、留意事項通知別表第３Ⅱ１．（２）（ア）ⅱｂ及びｃを除く</t>
    <rPh sb="2" eb="4">
      <t>ジョウキ</t>
    </rPh>
    <rPh sb="4" eb="6">
      <t>カハイ</t>
    </rPh>
    <rPh sb="6" eb="8">
      <t>カノウ</t>
    </rPh>
    <rPh sb="8" eb="10">
      <t>ニンズウ</t>
    </rPh>
    <rPh sb="16" eb="18">
      <t>リュウイ</t>
    </rPh>
    <rPh sb="18" eb="20">
      <t>ジコウ</t>
    </rPh>
    <rPh sb="20" eb="22">
      <t>ツウチ</t>
    </rPh>
    <rPh sb="22" eb="24">
      <t>ベッピョウ</t>
    </rPh>
    <rPh sb="24" eb="25">
      <t>ダイ</t>
    </rPh>
    <rPh sb="37" eb="38">
      <t>オヨ</t>
    </rPh>
    <rPh sb="41" eb="42">
      <t>ノゾ</t>
    </rPh>
    <phoneticPr fontId="6"/>
  </si>
  <si>
    <t>　（２）主幹保育教諭等の専任化により子育て支援の取組みを実施していない場合</t>
    <rPh sb="10" eb="11">
      <t>トウ</t>
    </rPh>
    <rPh sb="12" eb="14">
      <t>センニン</t>
    </rPh>
    <rPh sb="14" eb="15">
      <t>カ</t>
    </rPh>
    <rPh sb="18" eb="20">
      <t>コソダ</t>
    </rPh>
    <rPh sb="21" eb="23">
      <t>シエン</t>
    </rPh>
    <rPh sb="24" eb="26">
      <t>トリク</t>
    </rPh>
    <rPh sb="28" eb="30">
      <t>ジッシ</t>
    </rPh>
    <rPh sb="35" eb="37">
      <t>バアイ</t>
    </rPh>
    <phoneticPr fontId="6"/>
  </si>
  <si>
    <t>　主幹保育教諭等の専任化により子育て支援の取組みを実施していない場合は「あり」を選択</t>
    <rPh sb="40" eb="42">
      <t>センタク</t>
    </rPh>
    <phoneticPr fontId="6"/>
  </si>
  <si>
    <t>　主幹保育教諭等の専任化により子育て支援の取組を実施していない場合であって、代替保育教諭</t>
  </si>
  <si>
    <t>※３（２）主幹保育教諭等の専任化により子育て支援の取組みを実施していない場合が「あり」の場合は対象外</t>
    <rPh sb="44" eb="46">
      <t>バアイ</t>
    </rPh>
    <rPh sb="47" eb="50">
      <t>タイショウガイ</t>
    </rPh>
    <phoneticPr fontId="6"/>
  </si>
  <si>
    <t>　公定価格（基本分）における配置基準上の職員について、</t>
    <rPh sb="1" eb="3">
      <t>コウテイ</t>
    </rPh>
    <rPh sb="3" eb="5">
      <t>カカク</t>
    </rPh>
    <rPh sb="6" eb="9">
      <t>キホンブン</t>
    </rPh>
    <rPh sb="14" eb="16">
      <t>ハイチ</t>
    </rPh>
    <rPh sb="16" eb="18">
      <t>キジュン</t>
    </rPh>
    <rPh sb="18" eb="19">
      <t>ジョウ</t>
    </rPh>
    <rPh sb="20" eb="22">
      <t>ショクイン</t>
    </rPh>
    <phoneticPr fontId="6"/>
  </si>
  <si>
    <t>　１号／２・３号ごとに、連続する過去２年度（２・３号は５年度）間常に利用定員を超過</t>
    <rPh sb="2" eb="3">
      <t>ゴウ</t>
    </rPh>
    <rPh sb="7" eb="8">
      <t>ゴウ</t>
    </rPh>
    <rPh sb="12" eb="14">
      <t>レンゾク</t>
    </rPh>
    <rPh sb="16" eb="18">
      <t>カコ</t>
    </rPh>
    <rPh sb="19" eb="21">
      <t>ネンド</t>
    </rPh>
    <rPh sb="25" eb="26">
      <t>ゴウ</t>
    </rPh>
    <rPh sb="28" eb="30">
      <t>ネンド</t>
    </rPh>
    <rPh sb="31" eb="32">
      <t>カン</t>
    </rPh>
    <rPh sb="32" eb="33">
      <t>ツネ</t>
    </rPh>
    <rPh sb="34" eb="36">
      <t>リヨウ</t>
    </rPh>
    <rPh sb="36" eb="38">
      <t>テイイン</t>
    </rPh>
    <phoneticPr fontId="6"/>
  </si>
  <si>
    <t>しており、かつ、各年度の年間平均在所率が１２０％以上の状態にある場合は「あり」を選択</t>
    <phoneticPr fontId="6"/>
  </si>
  <si>
    <r>
      <t xml:space="preserve">副食費徴収
免除加算
</t>
    </r>
    <r>
      <rPr>
        <sz val="6"/>
        <rFont val="HGｺﾞｼｯｸM"/>
        <family val="3"/>
        <charset val="128"/>
      </rPr>
      <t>※副食費の徴収が免除される子どもの単価に加算</t>
    </r>
    <rPh sb="0" eb="3">
      <t>フクショクヒ</t>
    </rPh>
    <rPh sb="3" eb="5">
      <t>チョウシュウ</t>
    </rPh>
    <rPh sb="6" eb="8">
      <t>メンジョ</t>
    </rPh>
    <rPh sb="8" eb="10">
      <t>カサン</t>
    </rPh>
    <phoneticPr fontId="53"/>
  </si>
  <si>
    <t>施設関係者評価加算</t>
    <rPh sb="0" eb="2">
      <t>シセツ</t>
    </rPh>
    <rPh sb="7" eb="9">
      <t>カサン</t>
    </rPh>
    <phoneticPr fontId="6"/>
  </si>
  <si>
    <t>１号認定こどもの利用定員を設定しない場合</t>
    <phoneticPr fontId="6"/>
  </si>
  <si>
    <t>　（１５）副食費徴収免除加算</t>
    <rPh sb="5" eb="8">
      <t>フクショクヒ</t>
    </rPh>
    <rPh sb="8" eb="10">
      <t>チョウシュウ</t>
    </rPh>
    <rPh sb="10" eb="12">
      <t>メンジョ</t>
    </rPh>
    <rPh sb="12" eb="14">
      <t>カサン</t>
    </rPh>
    <phoneticPr fontId="6"/>
  </si>
  <si>
    <t>上行で「あり」を選択した場合に、当該月の副食費免除対象子どもの人数を記入してください</t>
    <phoneticPr fontId="6"/>
  </si>
  <si>
    <t>＋</t>
    <phoneticPr fontId="6"/>
  </si>
  <si>
    <t>＋</t>
    <phoneticPr fontId="6"/>
  </si>
  <si>
    <t>＋</t>
    <phoneticPr fontId="6"/>
  </si>
  <si>
    <t>＋</t>
    <phoneticPr fontId="6"/>
  </si>
  <si>
    <t>(⑤～⑳（⑯を除く。）)</t>
    <rPh sb="7" eb="8">
      <t>ノゾ</t>
    </rPh>
    <phoneticPr fontId="6"/>
  </si>
  <si>
    <t>－</t>
    <phoneticPr fontId="6"/>
  </si>
  <si>
    <t>－</t>
    <phoneticPr fontId="6"/>
  </si>
  <si>
    <t xml:space="preserve"> 225
　×各月の給食
　　実施日数</t>
    <phoneticPr fontId="53"/>
  </si>
  <si>
    <t>＋</t>
    <phoneticPr fontId="53"/>
  </si>
  <si>
    <t>　301人
　　以上</t>
    <phoneticPr fontId="4"/>
  </si>
  <si>
    <t xml:space="preserve"> 225
　×各月の給食
　　実施日数</t>
    <phoneticPr fontId="53"/>
  </si>
  <si>
    <t>＋</t>
    <phoneticPr fontId="53"/>
  </si>
  <si>
    <t>＋</t>
    <phoneticPr fontId="53"/>
  </si>
  <si>
    <t>－</t>
    <phoneticPr fontId="6"/>
  </si>
  <si>
    <t>＋</t>
    <phoneticPr fontId="53"/>
  </si>
  <si>
    <t>　301人
　　以上</t>
    <phoneticPr fontId="4"/>
  </si>
  <si>
    <t>－</t>
    <phoneticPr fontId="6"/>
  </si>
  <si>
    <t>3/100
地域</t>
    <phoneticPr fontId="4"/>
  </si>
  <si>
    <t>6/100
地域</t>
    <phoneticPr fontId="4"/>
  </si>
  <si>
    <t>10/100
地域</t>
    <phoneticPr fontId="4"/>
  </si>
  <si>
    <t>12/100
地域</t>
    <phoneticPr fontId="4"/>
  </si>
  <si>
    <t>15/100
地域</t>
    <phoneticPr fontId="4"/>
  </si>
  <si>
    <t>16/100
地域</t>
    <phoneticPr fontId="4"/>
  </si>
  <si>
    <t>－</t>
    <phoneticPr fontId="53"/>
  </si>
  <si>
    <t>－</t>
    <phoneticPr fontId="53"/>
  </si>
  <si>
    <t>20/100
地域</t>
    <phoneticPr fontId="4"/>
  </si>
  <si>
    <t>㉑</t>
    <phoneticPr fontId="6"/>
  </si>
  <si>
    <t>⑳</t>
    <phoneticPr fontId="6"/>
  </si>
  <si>
    <t>⑲</t>
    <phoneticPr fontId="6"/>
  </si>
  <si>
    <t>⑱</t>
    <phoneticPr fontId="6"/>
  </si>
  <si>
    <t>⑰</t>
    <phoneticPr fontId="6"/>
  </si>
  <si>
    <t>⑯</t>
    <phoneticPr fontId="53"/>
  </si>
  <si>
    <t>⑮</t>
    <phoneticPr fontId="6"/>
  </si>
  <si>
    <t>⑭</t>
    <phoneticPr fontId="6"/>
  </si>
  <si>
    <t>⑬</t>
    <phoneticPr fontId="6"/>
  </si>
  <si>
    <t>⑫</t>
    <phoneticPr fontId="6"/>
  </si>
  <si>
    <t>⑪</t>
    <phoneticPr fontId="6"/>
  </si>
  <si>
    <t>⑩’</t>
    <phoneticPr fontId="6"/>
  </si>
  <si>
    <t>⑩</t>
    <phoneticPr fontId="6"/>
  </si>
  <si>
    <t>⑨</t>
    <phoneticPr fontId="6"/>
  </si>
  <si>
    <t>⑧</t>
    <phoneticPr fontId="6"/>
  </si>
  <si>
    <t>⑦</t>
    <phoneticPr fontId="6"/>
  </si>
  <si>
    <t>⑥</t>
    <phoneticPr fontId="6"/>
  </si>
  <si>
    <t>⑤</t>
    <phoneticPr fontId="6"/>
  </si>
  <si>
    <t>④</t>
    <phoneticPr fontId="6"/>
  </si>
  <si>
    <t>③</t>
    <phoneticPr fontId="6"/>
  </si>
  <si>
    <t>②</t>
    <phoneticPr fontId="6"/>
  </si>
  <si>
    <t>（注）</t>
    <phoneticPr fontId="6"/>
  </si>
  <si>
    <t>処遇改善等
加算Ⅰ</t>
    <phoneticPr fontId="6"/>
  </si>
  <si>
    <t>処遇改善等加算Ⅰ</t>
    <phoneticPr fontId="53"/>
  </si>
  <si>
    <t>処遇改善等
加算Ⅰ</t>
    <phoneticPr fontId="6"/>
  </si>
  <si>
    <t>定員を恒常的に超過する場合</t>
    <phoneticPr fontId="6"/>
  </si>
  <si>
    <t>（ 注 ）年度の初日の前日における満年齢に応じて月額を調整</t>
    <phoneticPr fontId="6"/>
  </si>
  <si>
    <t>㉝</t>
    <phoneticPr fontId="4"/>
  </si>
  <si>
    <t>　</t>
    <phoneticPr fontId="4"/>
  </si>
  <si>
    <t>㉙</t>
    <phoneticPr fontId="4"/>
  </si>
  <si>
    <t>㉜</t>
    <phoneticPr fontId="4"/>
  </si>
  <si>
    <t>㉛</t>
    <phoneticPr fontId="4"/>
  </si>
  <si>
    <t>÷３月初日の利用子ども数</t>
    <phoneticPr fontId="6"/>
  </si>
  <si>
    <t>㉗</t>
    <phoneticPr fontId="4"/>
  </si>
  <si>
    <t>÷３月初日の利用子ども数</t>
    <phoneticPr fontId="6"/>
  </si>
  <si>
    <t>※加算額は、高齢者者等の年間総雇用時間数を基に区分
※３月初日の利用子どもの単価に加算</t>
    <phoneticPr fontId="4"/>
  </si>
  <si>
    <t>㉚</t>
    <phoneticPr fontId="53"/>
  </si>
  <si>
    <t>㉘</t>
    <phoneticPr fontId="4"/>
  </si>
  <si>
    <t>㉗</t>
    <phoneticPr fontId="53"/>
  </si>
  <si>
    <t>1/2</t>
    <phoneticPr fontId="53"/>
  </si>
  <si>
    <t>×</t>
    <phoneticPr fontId="4"/>
  </si>
  <si>
    <t>×</t>
    <phoneticPr fontId="4"/>
  </si>
  <si>
    <t>・処遇改善等加算Ⅱ－②</t>
    <phoneticPr fontId="6"/>
  </si>
  <si>
    <t>×</t>
    <phoneticPr fontId="4"/>
  </si>
  <si>
    <t>・処遇改善等加算Ⅱ－①</t>
    <phoneticPr fontId="6"/>
  </si>
  <si>
    <t>㉖</t>
    <phoneticPr fontId="53"/>
  </si>
  <si>
    <t>処遇改善等加算Ⅱ</t>
    <phoneticPr fontId="6"/>
  </si>
  <si>
    <t>÷各月初日の利用子ども数</t>
    <phoneticPr fontId="4"/>
  </si>
  <si>
    <t>）</t>
    <phoneticPr fontId="4"/>
  </si>
  <si>
    <t>＋</t>
    <phoneticPr fontId="4"/>
  </si>
  <si>
    <t>（</t>
    <phoneticPr fontId="4"/>
  </si>
  <si>
    <t>※各月初日の利用子どもの単価に加算</t>
    <phoneticPr fontId="6"/>
  </si>
  <si>
    <t>基本額</t>
    <phoneticPr fontId="4"/>
  </si>
  <si>
    <t>㉕</t>
    <phoneticPr fontId="53"/>
  </si>
  <si>
    <t>＋</t>
    <phoneticPr fontId="4"/>
  </si>
  <si>
    <t>（</t>
    <phoneticPr fontId="4"/>
  </si>
  <si>
    <t>※各月初日の利用子どもの単価に加算</t>
    <phoneticPr fontId="6"/>
  </si>
  <si>
    <t>基本額</t>
    <phoneticPr fontId="4"/>
  </si>
  <si>
    <t>㉔</t>
    <phoneticPr fontId="53"/>
  </si>
  <si>
    <t>÷各月初日の利用子ども数</t>
    <phoneticPr fontId="4"/>
  </si>
  <si>
    <t>＋</t>
    <phoneticPr fontId="4"/>
  </si>
  <si>
    <t>㉓</t>
    <phoneticPr fontId="4"/>
  </si>
  <si>
    <t>Ｂ</t>
    <phoneticPr fontId="4"/>
  </si>
  <si>
    <t>÷各月初日の利用子ども数</t>
    <phoneticPr fontId="4"/>
  </si>
  <si>
    <t>（</t>
    <phoneticPr fontId="4"/>
  </si>
  <si>
    <t>Ａ</t>
    <phoneticPr fontId="4"/>
  </si>
  <si>
    <t>㉒</t>
    <phoneticPr fontId="4"/>
  </si>
  <si>
    <t>＋</t>
    <phoneticPr fontId="4"/>
  </si>
  <si>
    <t>※各月初日の利用子どもの単価に加算</t>
    <phoneticPr fontId="6"/>
  </si>
  <si>
    <t>基本額</t>
    <phoneticPr fontId="4"/>
  </si>
  <si>
    <t>⑯</t>
    <phoneticPr fontId="6"/>
  </si>
  <si>
    <t>×人数</t>
    <phoneticPr fontId="6"/>
  </si>
  <si>
    <t>(⑥～㉑（⑭を除く。）)</t>
    <rPh sb="7" eb="8">
      <t>ノゾ</t>
    </rPh>
    <phoneticPr fontId="6"/>
  </si>
  <si>
    <t>＋</t>
    <phoneticPr fontId="6"/>
  </si>
  <si>
    <t>×人数</t>
    <phoneticPr fontId="6"/>
  </si>
  <si>
    <t>(⑥＋⑦)</t>
    <phoneticPr fontId="6"/>
  </si>
  <si>
    <t>÷</t>
    <phoneticPr fontId="6"/>
  </si>
  <si>
    <t>(⑥＋⑦
　＋⑧＋⑩)</t>
    <phoneticPr fontId="6"/>
  </si>
  <si>
    <t>㉒</t>
    <phoneticPr fontId="6"/>
  </si>
  <si>
    <t>⑬</t>
    <phoneticPr fontId="6"/>
  </si>
  <si>
    <t>⑫</t>
    <phoneticPr fontId="6"/>
  </si>
  <si>
    <t>⑩</t>
    <phoneticPr fontId="6"/>
  </si>
  <si>
    <t>⑦</t>
    <phoneticPr fontId="6"/>
  </si>
  <si>
    <t>③</t>
    <phoneticPr fontId="6"/>
  </si>
  <si>
    <t>処遇改善等
加算Ⅰ</t>
    <phoneticPr fontId="6"/>
  </si>
  <si>
    <t>処遇改善等加算Ⅰ</t>
    <phoneticPr fontId="6"/>
  </si>
  <si>
    <t>加算額</t>
    <phoneticPr fontId="6"/>
  </si>
  <si>
    <t>地域
区分</t>
    <phoneticPr fontId="4"/>
  </si>
  <si>
    <t>（注２）１号認定子どもの利用定員を設定しない場合、それぞれの額に「２」を乗じて算定</t>
    <phoneticPr fontId="6"/>
  </si>
  <si>
    <t>（ 注 ）年度の初日の前日における満年齢に応じて月額を調整</t>
    <phoneticPr fontId="6"/>
  </si>
  <si>
    <t>※３月初日の利用子どもの単価に加算</t>
    <rPh sb="2" eb="3">
      <t>ガツ</t>
    </rPh>
    <rPh sb="3" eb="5">
      <t>ショニチ</t>
    </rPh>
    <rPh sb="6" eb="8">
      <t>リヨウ</t>
    </rPh>
    <rPh sb="8" eb="9">
      <t>コ</t>
    </rPh>
    <rPh sb="12" eb="14">
      <t>タンカ</t>
    </rPh>
    <rPh sb="15" eb="17">
      <t>カサン</t>
    </rPh>
    <phoneticPr fontId="6"/>
  </si>
  <si>
    <t>㉛</t>
    <phoneticPr fontId="6"/>
  </si>
  <si>
    <t>㉚</t>
    <phoneticPr fontId="4"/>
  </si>
  <si>
    <t>※加算額は、高齢者者等の年間総雇用時間数を基に区分
※３月初日の利用子どもの単価に加算</t>
    <phoneticPr fontId="4"/>
  </si>
  <si>
    <t>㉘</t>
    <phoneticPr fontId="4"/>
  </si>
  <si>
    <t>㉖</t>
    <phoneticPr fontId="6"/>
  </si>
  <si>
    <t>㉕</t>
    <phoneticPr fontId="4"/>
  </si>
  <si>
    <t xml:space="preserve">× 人数Ｂ × 1/2 </t>
    <phoneticPr fontId="6"/>
  </si>
  <si>
    <t xml:space="preserve">× 人数Ａ × 1/2 </t>
    <phoneticPr fontId="6"/>
  </si>
  <si>
    <t>㉔</t>
    <phoneticPr fontId="6"/>
  </si>
  <si>
    <t>Ａ</t>
    <phoneticPr fontId="4"/>
  </si>
  <si>
    <t>㉓</t>
    <phoneticPr fontId="6"/>
  </si>
  <si>
    <r>
      <t>'</t>
    </r>
    <r>
      <rPr>
        <sz val="11"/>
        <color theme="1"/>
        <rFont val="ＭＳ Ｐゴシック"/>
        <family val="3"/>
        <charset val="128"/>
      </rPr>
      <t>１号</t>
    </r>
    <r>
      <rPr>
        <sz val="11"/>
        <color theme="1"/>
        <rFont val="Verdana"/>
        <family val="2"/>
      </rPr>
      <t xml:space="preserve"> </t>
    </r>
    <r>
      <rPr>
        <sz val="11"/>
        <color theme="1"/>
        <rFont val="ＭＳ Ｐゴシック"/>
        <family val="3"/>
        <charset val="128"/>
      </rPr>
      <t>単価表</t>
    </r>
    <r>
      <rPr>
        <sz val="11"/>
        <color indexed="8"/>
        <rFont val="Verdana"/>
        <family val="2"/>
      </rPr>
      <t>'!F</t>
    </r>
    <phoneticPr fontId="6"/>
  </si>
  <si>
    <r>
      <t>'</t>
    </r>
    <r>
      <rPr>
        <sz val="11"/>
        <color theme="1"/>
        <rFont val="ＭＳ Ｐゴシック"/>
        <family val="3"/>
        <charset val="128"/>
      </rPr>
      <t>２・３号</t>
    </r>
    <r>
      <rPr>
        <sz val="11"/>
        <color theme="1"/>
        <rFont val="Verdana"/>
        <family val="2"/>
      </rPr>
      <t xml:space="preserve"> </t>
    </r>
    <r>
      <rPr>
        <sz val="11"/>
        <color theme="1"/>
        <rFont val="ＭＳ Ｐゴシック"/>
        <family val="3"/>
        <charset val="128"/>
      </rPr>
      <t>単価表</t>
    </r>
    <r>
      <rPr>
        <sz val="11"/>
        <color indexed="8"/>
        <rFont val="Verdana"/>
        <family val="2"/>
      </rPr>
      <t>'!F</t>
    </r>
    <phoneticPr fontId="6"/>
  </si>
  <si>
    <r>
      <t>'</t>
    </r>
    <r>
      <rPr>
        <sz val="11"/>
        <color theme="1"/>
        <rFont val="ＭＳ Ｐゴシック"/>
        <family val="3"/>
        <charset val="128"/>
      </rPr>
      <t>２・３号</t>
    </r>
    <r>
      <rPr>
        <sz val="11"/>
        <color theme="1"/>
        <rFont val="Verdana"/>
        <family val="2"/>
      </rPr>
      <t xml:space="preserve"> </t>
    </r>
    <r>
      <rPr>
        <sz val="11"/>
        <color theme="1"/>
        <rFont val="ＭＳ Ｐゴシック"/>
        <family val="3"/>
        <charset val="128"/>
      </rPr>
      <t>単価表</t>
    </r>
    <r>
      <rPr>
        <sz val="11"/>
        <color indexed="8"/>
        <rFont val="Verdana"/>
        <family val="2"/>
      </rPr>
      <t>'!F</t>
    </r>
    <phoneticPr fontId="6"/>
  </si>
  <si>
    <r>
      <t>'</t>
    </r>
    <r>
      <rPr>
        <sz val="11"/>
        <color theme="1"/>
        <rFont val="ＭＳ Ｐゴシック"/>
        <family val="3"/>
        <charset val="128"/>
      </rPr>
      <t>２・３号</t>
    </r>
    <r>
      <rPr>
        <sz val="11"/>
        <color theme="1"/>
        <rFont val="Verdana"/>
        <family val="2"/>
      </rPr>
      <t xml:space="preserve"> </t>
    </r>
    <r>
      <rPr>
        <sz val="11"/>
        <color theme="1"/>
        <rFont val="ＭＳ Ｐゴシック"/>
        <family val="3"/>
        <charset val="128"/>
      </rPr>
      <t>単価表</t>
    </r>
    <r>
      <rPr>
        <sz val="11"/>
        <color indexed="8"/>
        <rFont val="Verdana"/>
        <family val="2"/>
      </rPr>
      <t>'!F</t>
    </r>
    <phoneticPr fontId="6"/>
  </si>
  <si>
    <t>あって、実際に保育教諭等が配置されている場合は「あり」を選択</t>
    <rPh sb="4" eb="6">
      <t>ジッサイ</t>
    </rPh>
    <rPh sb="7" eb="9">
      <t>ホイク</t>
    </rPh>
    <rPh sb="9" eb="11">
      <t>キョウユ</t>
    </rPh>
    <rPh sb="11" eb="12">
      <t>トウ</t>
    </rPh>
    <rPh sb="13" eb="15">
      <t>ハイチ</t>
    </rPh>
    <rPh sb="20" eb="22">
      <t>バアイ</t>
    </rPh>
    <rPh sb="28" eb="30">
      <t>センタク</t>
    </rPh>
    <phoneticPr fontId="6"/>
  </si>
  <si>
    <t>　高齢者等の雇用の促進を図るため、これらの者を活用して利用子どもの処遇の向上を図る</t>
    <rPh sb="1" eb="4">
      <t>コウレイシャ</t>
    </rPh>
    <rPh sb="4" eb="5">
      <t>トウ</t>
    </rPh>
    <rPh sb="6" eb="8">
      <t>コヨウ</t>
    </rPh>
    <rPh sb="9" eb="11">
      <t>ソクシン</t>
    </rPh>
    <rPh sb="12" eb="13">
      <t>ハカ</t>
    </rPh>
    <rPh sb="21" eb="22">
      <t>モノ</t>
    </rPh>
    <rPh sb="23" eb="25">
      <t>カツヨウ</t>
    </rPh>
    <rPh sb="27" eb="29">
      <t>リヨウ</t>
    </rPh>
    <rPh sb="29" eb="30">
      <t>コ</t>
    </rPh>
    <rPh sb="33" eb="35">
      <t>ショグウ</t>
    </rPh>
    <rPh sb="36" eb="38">
      <t>コウジョウ</t>
    </rPh>
    <rPh sb="39" eb="40">
      <t>ハカ</t>
    </rPh>
    <phoneticPr fontId="6"/>
  </si>
  <si>
    <t>場合は、高齢者等の年間総雇用時間数の該当するものを選択</t>
    <rPh sb="18" eb="20">
      <t>ガイトウ</t>
    </rPh>
    <phoneticPr fontId="6"/>
  </si>
  <si>
    <t>利用子ども数/日</t>
    <rPh sb="7" eb="8">
      <t>ニチ</t>
    </rPh>
    <phoneticPr fontId="6"/>
  </si>
  <si>
    <t>　休日保育を実施する施設は「あり」を選択し、１日当たりの休日保育の利用子ども数を入力</t>
    <phoneticPr fontId="6"/>
  </si>
  <si>
    <t>A×72</t>
    <phoneticPr fontId="6"/>
  </si>
  <si>
    <t>※副食費徴収免除加算対象子どもの１人当たり単価については、左記園児１人当たりの金額に当該加算額を加えた額となります。</t>
    <rPh sb="1" eb="4">
      <t>フクショクヒ</t>
    </rPh>
    <rPh sb="4" eb="6">
      <t>チョウシュウ</t>
    </rPh>
    <rPh sb="6" eb="8">
      <t>メンジョ</t>
    </rPh>
    <rPh sb="8" eb="10">
      <t>カサン</t>
    </rPh>
    <rPh sb="10" eb="12">
      <t>タイショウ</t>
    </rPh>
    <rPh sb="12" eb="13">
      <t>コ</t>
    </rPh>
    <rPh sb="17" eb="18">
      <t>ニン</t>
    </rPh>
    <rPh sb="18" eb="19">
      <t>ア</t>
    </rPh>
    <rPh sb="21" eb="23">
      <t>タンカ</t>
    </rPh>
    <rPh sb="29" eb="31">
      <t>サキ</t>
    </rPh>
    <rPh sb="31" eb="33">
      <t>エンジ</t>
    </rPh>
    <rPh sb="34" eb="35">
      <t>ニン</t>
    </rPh>
    <rPh sb="35" eb="36">
      <t>ア</t>
    </rPh>
    <rPh sb="39" eb="41">
      <t>キンガク</t>
    </rPh>
    <rPh sb="42" eb="44">
      <t>トウガイ</t>
    </rPh>
    <rPh sb="44" eb="47">
      <t>カサンガク</t>
    </rPh>
    <rPh sb="48" eb="49">
      <t>クワ</t>
    </rPh>
    <rPh sb="51" eb="52">
      <t>ガク</t>
    </rPh>
    <phoneticPr fontId="4"/>
  </si>
  <si>
    <t>副食費徴収免除加算に対応</t>
    <rPh sb="0" eb="3">
      <t>フクショクヒ</t>
    </rPh>
    <rPh sb="3" eb="5">
      <t>チョウシュウ</t>
    </rPh>
    <rPh sb="5" eb="7">
      <t>メンジョ</t>
    </rPh>
    <rPh sb="7" eb="9">
      <t>カサン</t>
    </rPh>
    <rPh sb="10" eb="12">
      <t>タイオウ</t>
    </rPh>
    <phoneticPr fontId="4"/>
  </si>
  <si>
    <t>特定教育・保育施設及び特定地域型保育事業並びに特定子ども・子育て支援施設等の運営に関する基準（平成26年内閣府令第39条。以下「特定教育・保育施設等運営基準」という。）第13条第４項第３号イの(１)又は(２)に規定する年収360万円未満相当世帯に属する子ども</t>
    <phoneticPr fontId="6"/>
  </si>
  <si>
    <t>特定教育・保育施設等運営基準第13条第４項第３号ロの(１)又は(２)に規定する第３子以降の子ども（①の子どもを除く。）</t>
    <phoneticPr fontId="6"/>
  </si>
  <si>
    <t>保護者及び当該保護者と同一の世帯に属する者が子ども・子育て支援法施行令（平成26年政令第213号）第15条の３第２項に規定する市町村民税を課税されない者に準ずる者である子ども</t>
    <rPh sb="0" eb="3">
      <t>ホゴシャ</t>
    </rPh>
    <rPh sb="3" eb="4">
      <t>オヨ</t>
    </rPh>
    <rPh sb="5" eb="7">
      <t>トウガイ</t>
    </rPh>
    <rPh sb="7" eb="10">
      <t>ホゴシャ</t>
    </rPh>
    <rPh sb="11" eb="13">
      <t>ドウイツ</t>
    </rPh>
    <rPh sb="14" eb="16">
      <t>セタイ</t>
    </rPh>
    <rPh sb="17" eb="18">
      <t>ゾク</t>
    </rPh>
    <rPh sb="20" eb="21">
      <t>モノ</t>
    </rPh>
    <rPh sb="22" eb="23">
      <t>コ</t>
    </rPh>
    <rPh sb="26" eb="28">
      <t>コソダ</t>
    </rPh>
    <rPh sb="29" eb="31">
      <t>シエン</t>
    </rPh>
    <rPh sb="31" eb="32">
      <t>ホウ</t>
    </rPh>
    <rPh sb="32" eb="34">
      <t>セコウ</t>
    </rPh>
    <rPh sb="34" eb="35">
      <t>レイ</t>
    </rPh>
    <rPh sb="36" eb="38">
      <t>ヘイセイ</t>
    </rPh>
    <rPh sb="40" eb="41">
      <t>ネン</t>
    </rPh>
    <rPh sb="41" eb="43">
      <t>セイレイ</t>
    </rPh>
    <rPh sb="43" eb="44">
      <t>ダイ</t>
    </rPh>
    <rPh sb="47" eb="48">
      <t>ゴウ</t>
    </rPh>
    <rPh sb="49" eb="50">
      <t>ダイ</t>
    </rPh>
    <rPh sb="52" eb="53">
      <t>ジョウ</t>
    </rPh>
    <rPh sb="55" eb="56">
      <t>ダイ</t>
    </rPh>
    <rPh sb="57" eb="58">
      <t>コウ</t>
    </rPh>
    <rPh sb="59" eb="61">
      <t>キテイ</t>
    </rPh>
    <rPh sb="63" eb="66">
      <t>シチョウソン</t>
    </rPh>
    <rPh sb="66" eb="67">
      <t>ミン</t>
    </rPh>
    <rPh sb="67" eb="68">
      <t>ゼイ</t>
    </rPh>
    <rPh sb="69" eb="71">
      <t>カゼイ</t>
    </rPh>
    <rPh sb="75" eb="76">
      <t>シャ</t>
    </rPh>
    <rPh sb="77" eb="78">
      <t>ジュン</t>
    </rPh>
    <rPh sb="80" eb="81">
      <t>モノ</t>
    </rPh>
    <rPh sb="84" eb="85">
      <t>コ</t>
    </rPh>
    <phoneticPr fontId="6"/>
  </si>
  <si>
    <t>2019.10.9</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</si>
</sst>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9">
    <numFmt numFmtId="6" formatCode="&quot;¥&quot;#,##0;[Red]&quot;¥&quot;\-#,##0"/>
    <numFmt numFmtId="176" formatCode="#,##0;&quot;▲ &quot;#,##0"/>
    <numFmt numFmtId="177" formatCode="\(#,##0\)"/>
    <numFmt numFmtId="178" formatCode="#,##0\×&quot;加&quot;&quot;算&quot;&quot;率&quot;"/>
    <numFmt numFmtId="179" formatCode="\(#,##0\×&quot;加&quot;&quot;算&quot;&quot;率&quot;\)"/>
    <numFmt numFmtId="180" formatCode="#,##0&quot;×週当たり実施日数&quot;"/>
    <numFmt numFmtId="181" formatCode="#,##0\×&quot;週&quot;&quot;当&quot;&quot;た&quot;&quot;り&quot;&quot;実&quot;&quot;施&quot;&quot;日&quot;&quot;数&quot;\×&quot;加&quot;&quot;算&quot;&quot;率&quot;"/>
    <numFmt numFmtId="182" formatCode="&quot;×&quot;#\ ?/100"/>
    <numFmt numFmtId="183" formatCode="&quot;（&quot;#,##0"/>
    <numFmt numFmtId="184" formatCode="&quot;＋&quot;#,##0\×&quot;加&quot;&quot;算&quot;&quot;率&quot;\)"/>
    <numFmt numFmtId="185" formatCode="&quot;＋&quot;#,##0\×&quot;加&quot;&quot;算&quot;&quot;率&quot;\)&quot;×人数&quot;"/>
    <numFmt numFmtId="186" formatCode="#,##0&quot;×加算率&quot;"/>
    <numFmt numFmtId="187" formatCode="#,##0&quot;÷３月初日の利用子ども数&quot;"/>
    <numFmt numFmtId="188" formatCode="#,##0&quot;（限度額）÷３月初日の利用子ども数&quot;"/>
    <numFmt numFmtId="189" formatCode="##,###&quot;×加配人数&quot;"/>
    <numFmt numFmtId="190" formatCode="#,##0&quot;×加算率×加配人数&quot;"/>
    <numFmt numFmtId="191" formatCode="#,##0&quot;×加配人数&quot;"/>
    <numFmt numFmtId="192" formatCode="#,##0\×&quot;加&quot;&quot;算&quot;&quot;数&quot;"/>
    <numFmt numFmtId="193" formatCode="#,##0&quot;円&quot;"/>
    <numFmt numFmtId="194" formatCode="#,##0&quot;円&quot;_ "/>
    <numFmt numFmtId="195" formatCode="#,##0&quot;人&quot;"/>
    <numFmt numFmtId="196" formatCode="#,##0.0&quot;人&quot;"/>
    <numFmt numFmtId="197" formatCode="#,##0%;&quot;▲ &quot;#,##0%"/>
    <numFmt numFmtId="198" formatCode="#,##0&quot;円/人&quot;"/>
    <numFmt numFmtId="199" formatCode="&quot;チーム保育加配加算（上限：&quot;0&quot;人）&quot;"/>
    <numFmt numFmtId="200" formatCode="#,##0.0_ "/>
    <numFmt numFmtId="201" formatCode="0.0_);[Red]\(0.0\)"/>
    <numFmt numFmtId="202" formatCode="#,##0&quot;%&quot;"/>
    <numFmt numFmtId="203" formatCode="#,##0&quot;日&quot;"/>
  </numFmts>
  <fonts count="57">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明朝"/>
      <family val="3"/>
      <charset val="128"/>
    </font>
    <font>
      <sz val="6"/>
      <name val="明朝"/>
      <family val="3"/>
      <charset val="128"/>
    </font>
    <font>
      <sz val="11"/>
      <name val="HGｺﾞｼｯｸM"/>
      <family val="3"/>
      <charset val="128"/>
    </font>
    <font>
      <sz val="9"/>
      <name val="HGｺﾞｼｯｸM"/>
      <family val="3"/>
      <charset val="128"/>
    </font>
    <font>
      <sz val="10"/>
      <name val="HGｺﾞｼｯｸM"/>
      <family val="3"/>
      <charset val="128"/>
    </font>
    <font>
      <sz val="11"/>
      <name val="ＭＳ Ｐゴシック"/>
      <family val="3"/>
      <charset val="128"/>
    </font>
    <font>
      <sz val="11"/>
      <name val="明朝"/>
      <family val="3"/>
      <charset val="128"/>
    </font>
    <font>
      <sz val="12"/>
      <name val="明朝"/>
      <family val="3"/>
      <charset val="128"/>
    </font>
    <font>
      <sz val="6"/>
      <name val="ＭＳ Ｐゴシック"/>
      <family val="3"/>
      <charset val="128"/>
    </font>
    <font>
      <sz val="8"/>
      <name val="HGｺﾞｼｯｸM"/>
      <family val="3"/>
      <charset val="128"/>
    </font>
    <font>
      <sz val="7"/>
      <name val="HGｺﾞｼｯｸM"/>
      <family val="3"/>
      <charset val="128"/>
    </font>
    <font>
      <sz val="6"/>
      <name val="HGｺﾞｼｯｸM"/>
      <family val="3"/>
      <charset val="128"/>
    </font>
    <font>
      <vertAlign val="superscript"/>
      <sz val="11"/>
      <name val="HGｺﾞｼｯｸM"/>
      <family val="3"/>
      <charset val="128"/>
    </font>
    <font>
      <b/>
      <sz val="16"/>
      <name val="HGｺﾞｼｯｸM"/>
      <family val="3"/>
      <charset val="128"/>
    </font>
    <font>
      <b/>
      <sz val="14"/>
      <name val="ＤＨＰ特太ゴシック体"/>
      <family val="3"/>
      <charset val="128"/>
    </font>
    <font>
      <b/>
      <sz val="18"/>
      <name val="HGP創英角ﾎﾟｯﾌﾟ体"/>
      <family val="3"/>
      <charset val="128"/>
    </font>
    <font>
      <b/>
      <sz val="14"/>
      <name val="ＤＦ特太ゴシック体"/>
      <family val="3"/>
      <charset val="128"/>
    </font>
    <font>
      <sz val="11"/>
      <name val="HGP創英角ﾎﾟｯﾌﾟ体"/>
      <family val="3"/>
      <charset val="128"/>
    </font>
    <font>
      <b/>
      <sz val="11"/>
      <name val="ＤＦ特太ゴシック体"/>
      <family val="3"/>
      <charset val="128"/>
    </font>
    <font>
      <vertAlign val="superscript"/>
      <sz val="9"/>
      <name val="HGｺﾞｼｯｸM"/>
      <family val="3"/>
      <charset val="128"/>
    </font>
    <font>
      <b/>
      <sz val="16"/>
      <name val="ＤＨＰ特太ゴシック体"/>
      <family val="3"/>
      <charset val="128"/>
    </font>
    <font>
      <sz val="11"/>
      <color indexed="8"/>
      <name val="HGｺﾞｼｯｸM"/>
      <family val="3"/>
      <charset val="128"/>
    </font>
    <font>
      <sz val="11"/>
      <color indexed="8"/>
      <name val="Verdana"/>
      <family val="2"/>
    </font>
    <font>
      <sz val="11"/>
      <color indexed="8"/>
      <name val="ＭＳ Ｐゴシック"/>
      <family val="3"/>
      <charset val="128"/>
    </font>
    <font>
      <sz val="11"/>
      <color indexed="8"/>
      <name val="ＭＳ Ｐゴシック"/>
      <family val="3"/>
      <charset val="128"/>
    </font>
    <font>
      <sz val="11"/>
      <name val="Verdana"/>
      <family val="2"/>
    </font>
    <font>
      <b/>
      <sz val="11"/>
      <color indexed="8"/>
      <name val="HGｺﾞｼｯｸM"/>
      <family val="3"/>
      <charset val="128"/>
    </font>
    <font>
      <b/>
      <sz val="11"/>
      <color indexed="8"/>
      <name val="Verdana"/>
      <family val="2"/>
    </font>
    <font>
      <sz val="12"/>
      <name val="HGｺﾞｼｯｸM"/>
      <family val="3"/>
      <charset val="128"/>
    </font>
    <font>
      <sz val="11"/>
      <name val="ＤＦ特太ゴシック体"/>
      <family val="3"/>
      <charset val="128"/>
    </font>
    <font>
      <sz val="11"/>
      <color theme="1"/>
      <name val="ＭＳ Ｐゴシック"/>
      <family val="3"/>
      <charset val="128"/>
      <scheme val="minor"/>
    </font>
    <font>
      <sz val="11"/>
      <color theme="1"/>
      <name val="HGｺﾞｼｯｸM"/>
      <family val="3"/>
      <charset val="128"/>
    </font>
    <font>
      <sz val="10"/>
      <color theme="1"/>
      <name val="HGｺﾞｼｯｸM"/>
      <family val="3"/>
      <charset val="128"/>
    </font>
    <font>
      <sz val="11"/>
      <color rgb="FFFF0000"/>
      <name val="HGｺﾞｼｯｸM"/>
      <family val="3"/>
      <charset val="128"/>
    </font>
    <font>
      <b/>
      <sz val="14"/>
      <color theme="1"/>
      <name val="ＤＨＰ特太ゴシック体"/>
      <family val="3"/>
      <charset val="128"/>
    </font>
    <font>
      <b/>
      <sz val="10"/>
      <color rgb="FFFF0000"/>
      <name val="HGｺﾞｼｯｸM"/>
      <family val="3"/>
      <charset val="128"/>
    </font>
    <font>
      <b/>
      <sz val="11"/>
      <color rgb="FFFF0000"/>
      <name val="HGｺﾞｼｯｸM"/>
      <family val="3"/>
      <charset val="128"/>
    </font>
    <font>
      <sz val="11"/>
      <color rgb="FFFF0000"/>
      <name val="ＤＦ特太ゴシック体"/>
      <family val="3"/>
      <charset val="128"/>
    </font>
    <font>
      <b/>
      <sz val="11"/>
      <color rgb="FFFF0000"/>
      <name val="ＤＦ特太ゴシック体"/>
      <family val="3"/>
      <charset val="128"/>
    </font>
    <font>
      <sz val="11"/>
      <color theme="1"/>
      <name val="Verdana"/>
      <family val="2"/>
    </font>
    <font>
      <sz val="11"/>
      <color theme="1"/>
      <name val="ＭＳ Ｐゴシック"/>
      <family val="3"/>
      <charset val="128"/>
    </font>
    <font>
      <sz val="8"/>
      <color theme="1"/>
      <name val="Verdana"/>
      <family val="2"/>
    </font>
    <font>
      <sz val="8"/>
      <color theme="1"/>
      <name val="HGｺﾞｼｯｸM"/>
      <family val="3"/>
      <charset val="128"/>
    </font>
    <font>
      <b/>
      <sz val="11"/>
      <color theme="1"/>
      <name val="Verdana"/>
      <family val="2"/>
    </font>
    <font>
      <sz val="11"/>
      <color rgb="FF0000FF"/>
      <name val="Verdana"/>
      <family val="2"/>
    </font>
    <font>
      <sz val="11"/>
      <name val="ＭＳ Ｐゴシック"/>
      <family val="3"/>
      <charset val="128"/>
      <scheme val="minor"/>
    </font>
    <font>
      <sz val="10"/>
      <color rgb="FFFF0000"/>
      <name val="HGｺﾞｼｯｸM"/>
      <family val="3"/>
      <charset val="128"/>
    </font>
    <font>
      <sz val="6"/>
      <name val="ＭＳ Ｐゴシック"/>
      <family val="3"/>
      <charset val="128"/>
      <scheme val="minor"/>
    </font>
    <font>
      <sz val="6"/>
      <name val="ＭＳ Ｐゴシック"/>
      <family val="2"/>
      <charset val="128"/>
      <scheme val="minor"/>
    </font>
    <font>
      <sz val="11"/>
      <name val="ＭＳ Ｐゴシック"/>
      <family val="2"/>
      <charset val="128"/>
      <scheme val="minor"/>
    </font>
    <font>
      <sz val="10"/>
      <color indexed="8"/>
      <name val="HGｺﾞｼｯｸM"/>
      <family val="3"/>
      <charset val="128"/>
    </font>
    <font>
      <sz val="11"/>
      <color rgb="FFFF0000"/>
      <name val="明朝"/>
      <family val="3"/>
      <charset val="128"/>
    </font>
  </fonts>
  <fills count="9">
    <fill>
      <patternFill patternType="none"/>
    </fill>
    <fill>
      <patternFill patternType="gray125"/>
    </fill>
    <fill>
      <patternFill patternType="solid">
        <fgColor theme="0"/>
        <bgColor indexed="64"/>
      </patternFill>
    </fill>
    <fill>
      <patternFill patternType="solid">
        <fgColor rgb="FFFF99FF"/>
        <bgColor indexed="64"/>
      </patternFill>
    </fill>
    <fill>
      <patternFill patternType="solid">
        <fgColor theme="3" tint="0.79998168889431442"/>
        <bgColor indexed="64"/>
      </patternFill>
    </fill>
    <fill>
      <patternFill patternType="solid">
        <fgColor rgb="FFFFFF00"/>
        <bgColor indexed="64"/>
      </patternFill>
    </fill>
    <fill>
      <patternFill patternType="solid">
        <fgColor rgb="FFFF99CC"/>
        <bgColor indexed="64"/>
      </patternFill>
    </fill>
    <fill>
      <patternFill patternType="solid">
        <fgColor theme="1" tint="0.499984740745262"/>
        <bgColor indexed="64"/>
      </patternFill>
    </fill>
    <fill>
      <patternFill patternType="solid">
        <fgColor theme="0" tint="-0.499984740745262"/>
        <bgColor indexed="64"/>
      </patternFill>
    </fill>
  </fills>
  <borders count="204">
    <border>
      <left/>
      <right/>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hair">
        <color indexed="64"/>
      </left>
      <right style="thin">
        <color indexed="64"/>
      </right>
      <top style="hair">
        <color indexed="64"/>
      </top>
      <bottom/>
      <diagonal/>
    </border>
    <border>
      <left style="hair">
        <color indexed="64"/>
      </left>
      <right style="hair">
        <color indexed="64"/>
      </right>
      <top style="hair">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bottom style="thin">
        <color indexed="64"/>
      </bottom>
      <diagonal/>
    </border>
    <border>
      <left/>
      <right style="hair">
        <color indexed="64"/>
      </right>
      <top/>
      <bottom/>
      <diagonal/>
    </border>
    <border>
      <left style="hair">
        <color indexed="64"/>
      </left>
      <right style="thin">
        <color indexed="64"/>
      </right>
      <top/>
      <bottom/>
      <diagonal/>
    </border>
    <border>
      <left style="hair">
        <color indexed="64"/>
      </left>
      <right style="hair">
        <color indexed="64"/>
      </right>
      <top/>
      <bottom/>
      <diagonal/>
    </border>
    <border>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right style="thin">
        <color indexed="64"/>
      </right>
      <top style="hair">
        <color indexed="64"/>
      </top>
      <bottom/>
      <diagonal/>
    </border>
    <border>
      <left style="thin">
        <color indexed="64"/>
      </left>
      <right/>
      <top style="hair">
        <color indexed="64"/>
      </top>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right style="hair">
        <color indexed="64"/>
      </right>
      <top/>
      <bottom style="thin">
        <color indexed="64"/>
      </bottom>
      <diagonal/>
    </border>
    <border>
      <left style="thin">
        <color indexed="64"/>
      </left>
      <right style="thin">
        <color indexed="64"/>
      </right>
      <top style="hair">
        <color indexed="64"/>
      </top>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top/>
      <bottom style="double">
        <color indexed="64"/>
      </bottom>
      <diagonal/>
    </border>
    <border>
      <left/>
      <right style="thick">
        <color indexed="64"/>
      </right>
      <top style="thick">
        <color indexed="64"/>
      </top>
      <bottom style="thick">
        <color indexed="64"/>
      </bottom>
      <diagonal/>
    </border>
    <border>
      <left/>
      <right/>
      <top style="thick">
        <color indexed="64"/>
      </top>
      <bottom style="thick">
        <color indexed="64"/>
      </bottom>
      <diagonal/>
    </border>
    <border>
      <left style="thick">
        <color indexed="64"/>
      </left>
      <right/>
      <top style="thick">
        <color indexed="64"/>
      </top>
      <bottom style="thick">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diagonalUp="1">
      <left/>
      <right/>
      <top style="thin">
        <color indexed="64"/>
      </top>
      <bottom style="thin">
        <color indexed="64"/>
      </bottom>
      <diagonal style="thin">
        <color indexed="64"/>
      </diagonal>
    </border>
    <border>
      <left style="medium">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hair">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style="hair">
        <color indexed="64"/>
      </left>
      <right/>
      <top/>
      <bottom/>
      <diagonal/>
    </border>
    <border>
      <left/>
      <right style="hair">
        <color indexed="64"/>
      </right>
      <top style="hair">
        <color indexed="64"/>
      </top>
      <bottom/>
      <diagonal/>
    </border>
    <border>
      <left/>
      <right/>
      <top style="hair">
        <color indexed="64"/>
      </top>
      <bottom/>
      <diagonal/>
    </border>
    <border>
      <left style="hair">
        <color indexed="64"/>
      </left>
      <right/>
      <top style="hair">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medium">
        <color indexed="64"/>
      </left>
      <right style="thin">
        <color indexed="64"/>
      </right>
      <top/>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medium">
        <color indexed="64"/>
      </left>
      <right/>
      <top style="thin">
        <color indexed="64"/>
      </top>
      <bottom style="thin">
        <color indexed="64"/>
      </bottom>
      <diagonal/>
    </border>
    <border>
      <left/>
      <right style="thick">
        <color rgb="FFFF0000"/>
      </right>
      <top style="thick">
        <color rgb="FFFF0000"/>
      </top>
      <bottom style="thick">
        <color rgb="FFFF0000"/>
      </bottom>
      <diagonal/>
    </border>
    <border>
      <left/>
      <right/>
      <top style="thick">
        <color rgb="FFFF0000"/>
      </top>
      <bottom style="thick">
        <color rgb="FFFF0000"/>
      </bottom>
      <diagonal/>
    </border>
    <border>
      <left style="thick">
        <color rgb="FFFF0000"/>
      </left>
      <right/>
      <top style="thick">
        <color rgb="FFFF0000"/>
      </top>
      <bottom style="thick">
        <color rgb="FFFF0000"/>
      </bottom>
      <diagonal/>
    </border>
    <border>
      <left/>
      <right style="thick">
        <color rgb="FF0000FF"/>
      </right>
      <top style="thick">
        <color rgb="FF0000FF"/>
      </top>
      <bottom style="thick">
        <color rgb="FF0000FF"/>
      </bottom>
      <diagonal/>
    </border>
    <border>
      <left/>
      <right/>
      <top style="thick">
        <color rgb="FF0000FF"/>
      </top>
      <bottom style="thick">
        <color rgb="FF0000FF"/>
      </bottom>
      <diagonal/>
    </border>
    <border>
      <left style="thick">
        <color rgb="FF0000FF"/>
      </left>
      <right/>
      <top style="thick">
        <color rgb="FF0000FF"/>
      </top>
      <bottom style="thick">
        <color rgb="FF0000FF"/>
      </bottom>
      <diagonal/>
    </border>
    <border>
      <left/>
      <right style="thick">
        <color rgb="FFFF0000"/>
      </right>
      <top/>
      <bottom/>
      <diagonal/>
    </border>
    <border>
      <left style="thin">
        <color indexed="64"/>
      </left>
      <right style="thick">
        <color rgb="FFFF0000"/>
      </right>
      <top style="thin">
        <color indexed="64"/>
      </top>
      <bottom style="thick">
        <color rgb="FFFF0000"/>
      </bottom>
      <diagonal/>
    </border>
    <border>
      <left style="thin">
        <color indexed="64"/>
      </left>
      <right style="thin">
        <color indexed="64"/>
      </right>
      <top style="thin">
        <color indexed="64"/>
      </top>
      <bottom style="thick">
        <color rgb="FFFF0000"/>
      </bottom>
      <diagonal/>
    </border>
    <border>
      <left style="thick">
        <color rgb="FFFF0000"/>
      </left>
      <right style="thin">
        <color indexed="64"/>
      </right>
      <top style="thin">
        <color indexed="64"/>
      </top>
      <bottom style="thick">
        <color rgb="FFFF0000"/>
      </bottom>
      <diagonal/>
    </border>
    <border>
      <left style="thin">
        <color indexed="64"/>
      </left>
      <right style="thick">
        <color rgb="FFFF0000"/>
      </right>
      <top style="thin">
        <color indexed="64"/>
      </top>
      <bottom style="thin">
        <color indexed="64"/>
      </bottom>
      <diagonal/>
    </border>
    <border>
      <left style="thick">
        <color rgb="FFFF0000"/>
      </left>
      <right style="thin">
        <color indexed="64"/>
      </right>
      <top style="thin">
        <color indexed="64"/>
      </top>
      <bottom style="thin">
        <color indexed="64"/>
      </bottom>
      <diagonal/>
    </border>
    <border>
      <left style="thin">
        <color indexed="64"/>
      </left>
      <right style="thick">
        <color rgb="FFFF0000"/>
      </right>
      <top style="thick">
        <color rgb="FFFF0000"/>
      </top>
      <bottom style="thick">
        <color rgb="FFFF0000"/>
      </bottom>
      <diagonal/>
    </border>
    <border>
      <left style="thin">
        <color indexed="64"/>
      </left>
      <right style="thin">
        <color indexed="64"/>
      </right>
      <top style="thick">
        <color rgb="FFFF0000"/>
      </top>
      <bottom style="thick">
        <color rgb="FFFF0000"/>
      </bottom>
      <diagonal/>
    </border>
    <border>
      <left style="double">
        <color indexed="64"/>
      </left>
      <right style="thin">
        <color indexed="64"/>
      </right>
      <top style="thick">
        <color rgb="FFFF0000"/>
      </top>
      <bottom style="thick">
        <color rgb="FFFF0000"/>
      </bottom>
      <diagonal/>
    </border>
    <border>
      <left style="thin">
        <color indexed="64"/>
      </left>
      <right style="double">
        <color indexed="64"/>
      </right>
      <top style="thick">
        <color rgb="FFFF0000"/>
      </top>
      <bottom style="thick">
        <color rgb="FFFF0000"/>
      </bottom>
      <diagonal/>
    </border>
    <border>
      <left style="thick">
        <color rgb="FFFF0000"/>
      </left>
      <right style="thin">
        <color indexed="64"/>
      </right>
      <top style="thick">
        <color rgb="FFFF0000"/>
      </top>
      <bottom style="thick">
        <color rgb="FFFF0000"/>
      </bottom>
      <diagonal/>
    </border>
    <border>
      <left style="thin">
        <color indexed="64"/>
      </left>
      <right style="thick">
        <color rgb="FFFF0000"/>
      </right>
      <top style="thick">
        <color rgb="FFFF0000"/>
      </top>
      <bottom style="thin">
        <color indexed="64"/>
      </bottom>
      <diagonal/>
    </border>
    <border>
      <left style="thin">
        <color indexed="64"/>
      </left>
      <right style="thin">
        <color indexed="64"/>
      </right>
      <top style="thick">
        <color rgb="FFFF0000"/>
      </top>
      <bottom style="thin">
        <color indexed="64"/>
      </bottom>
      <diagonal/>
    </border>
    <border>
      <left style="thick">
        <color rgb="FFFF0000"/>
      </left>
      <right style="thin">
        <color indexed="64"/>
      </right>
      <top style="thick">
        <color rgb="FFFF0000"/>
      </top>
      <bottom style="thin">
        <color indexed="64"/>
      </bottom>
      <diagonal/>
    </border>
    <border>
      <left/>
      <right/>
      <top/>
      <bottom style="double">
        <color theme="1"/>
      </bottom>
      <diagonal/>
    </border>
    <border>
      <left/>
      <right style="thick">
        <color theme="1"/>
      </right>
      <top/>
      <bottom style="thick">
        <color theme="1"/>
      </bottom>
      <diagonal/>
    </border>
    <border>
      <left/>
      <right/>
      <top/>
      <bottom style="thick">
        <color theme="1"/>
      </bottom>
      <diagonal/>
    </border>
    <border>
      <left style="thick">
        <color theme="1"/>
      </left>
      <right/>
      <top/>
      <bottom style="thick">
        <color theme="1"/>
      </bottom>
      <diagonal/>
    </border>
    <border>
      <left/>
      <right style="thick">
        <color theme="1"/>
      </right>
      <top style="thin">
        <color theme="1"/>
      </top>
      <bottom style="thick">
        <color theme="1"/>
      </bottom>
      <diagonal/>
    </border>
    <border>
      <left/>
      <right/>
      <top style="thin">
        <color theme="1"/>
      </top>
      <bottom style="thick">
        <color theme="1"/>
      </bottom>
      <diagonal/>
    </border>
    <border>
      <left style="thick">
        <color theme="1"/>
      </left>
      <right/>
      <top style="thin">
        <color theme="1"/>
      </top>
      <bottom style="thick">
        <color theme="1"/>
      </bottom>
      <diagonal/>
    </border>
    <border>
      <left/>
      <right style="thick">
        <color theme="1"/>
      </right>
      <top style="thick">
        <color theme="1"/>
      </top>
      <bottom style="thin">
        <color indexed="64"/>
      </bottom>
      <diagonal/>
    </border>
    <border>
      <left/>
      <right/>
      <top style="thick">
        <color theme="1"/>
      </top>
      <bottom style="thin">
        <color indexed="64"/>
      </bottom>
      <diagonal/>
    </border>
    <border>
      <left style="thick">
        <color theme="1"/>
      </left>
      <right/>
      <top style="thick">
        <color theme="1"/>
      </top>
      <bottom style="thin">
        <color indexed="64"/>
      </bottom>
      <diagonal/>
    </border>
    <border>
      <left/>
      <right style="thick">
        <color theme="1"/>
      </right>
      <top style="thick">
        <color theme="1"/>
      </top>
      <bottom style="thin">
        <color theme="1"/>
      </bottom>
      <diagonal/>
    </border>
    <border>
      <left/>
      <right/>
      <top style="thick">
        <color theme="1"/>
      </top>
      <bottom style="thin">
        <color theme="1"/>
      </bottom>
      <diagonal/>
    </border>
    <border>
      <left style="thick">
        <color theme="1"/>
      </left>
      <right/>
      <top style="thick">
        <color theme="1"/>
      </top>
      <bottom style="thin">
        <color theme="1"/>
      </bottom>
      <diagonal/>
    </border>
    <border>
      <left/>
      <right style="medium">
        <color indexed="64"/>
      </right>
      <top style="thick">
        <color rgb="FFFF0000"/>
      </top>
      <bottom style="thick">
        <color rgb="FFFF0000"/>
      </bottom>
      <diagonal/>
    </border>
    <border>
      <left style="medium">
        <color indexed="64"/>
      </left>
      <right/>
      <top style="thick">
        <color rgb="FFFF0000"/>
      </top>
      <bottom style="thick">
        <color rgb="FFFF0000"/>
      </bottom>
      <diagonal/>
    </border>
    <border>
      <left/>
      <right style="thick">
        <color theme="1"/>
      </right>
      <top style="thick">
        <color theme="1"/>
      </top>
      <bottom style="thick">
        <color theme="1"/>
      </bottom>
      <diagonal/>
    </border>
    <border>
      <left/>
      <right/>
      <top style="thick">
        <color theme="1"/>
      </top>
      <bottom style="thick">
        <color theme="1"/>
      </bottom>
      <diagonal/>
    </border>
    <border>
      <left style="thick">
        <color theme="1"/>
      </left>
      <right/>
      <top style="thick">
        <color theme="1"/>
      </top>
      <bottom style="thick">
        <color theme="1"/>
      </bottom>
      <diagonal/>
    </border>
    <border>
      <left/>
      <right/>
      <top style="thick">
        <color rgb="FF0000FF"/>
      </top>
      <bottom/>
      <diagonal/>
    </border>
    <border>
      <left/>
      <right style="thick">
        <color rgb="FF0000FF"/>
      </right>
      <top style="thin">
        <color indexed="64"/>
      </top>
      <bottom style="thick">
        <color rgb="FF0000FF"/>
      </bottom>
      <diagonal/>
    </border>
    <border>
      <left/>
      <right/>
      <top style="thin">
        <color indexed="64"/>
      </top>
      <bottom style="thick">
        <color rgb="FF0000FF"/>
      </bottom>
      <diagonal/>
    </border>
    <border>
      <left style="thin">
        <color indexed="64"/>
      </left>
      <right/>
      <top style="thin">
        <color indexed="64"/>
      </top>
      <bottom style="thick">
        <color rgb="FF0000FF"/>
      </bottom>
      <diagonal/>
    </border>
    <border>
      <left/>
      <right style="thin">
        <color indexed="64"/>
      </right>
      <top style="thin">
        <color indexed="64"/>
      </top>
      <bottom style="thick">
        <color rgb="FF0000FF"/>
      </bottom>
      <diagonal/>
    </border>
    <border>
      <left style="thick">
        <color rgb="FF0000FF"/>
      </left>
      <right/>
      <top style="thin">
        <color indexed="64"/>
      </top>
      <bottom style="thick">
        <color rgb="FF0000FF"/>
      </bottom>
      <diagonal/>
    </border>
    <border diagonalUp="1">
      <left/>
      <right/>
      <top style="thin">
        <color indexed="64"/>
      </top>
      <bottom style="thick">
        <color rgb="FF0000FF"/>
      </bottom>
      <diagonal style="thin">
        <color indexed="64"/>
      </diagonal>
    </border>
    <border diagonalUp="1">
      <left style="thick">
        <color rgb="FF0000FF"/>
      </left>
      <right/>
      <top style="thin">
        <color indexed="64"/>
      </top>
      <bottom style="thick">
        <color rgb="FF0000FF"/>
      </bottom>
      <diagonal style="thin">
        <color indexed="64"/>
      </diagonal>
    </border>
    <border>
      <left/>
      <right style="thick">
        <color rgb="FF0000FF"/>
      </right>
      <top style="thin">
        <color indexed="64"/>
      </top>
      <bottom style="thin">
        <color indexed="64"/>
      </bottom>
      <diagonal/>
    </border>
    <border>
      <left style="thick">
        <color rgb="FF0000FF"/>
      </left>
      <right/>
      <top style="thin">
        <color indexed="64"/>
      </top>
      <bottom style="thin">
        <color indexed="64"/>
      </bottom>
      <diagonal/>
    </border>
    <border diagonalUp="1">
      <left style="thick">
        <color rgb="FF0000FF"/>
      </left>
      <right/>
      <top style="thin">
        <color indexed="64"/>
      </top>
      <bottom style="thin">
        <color indexed="64"/>
      </bottom>
      <diagonal style="thin">
        <color indexed="64"/>
      </diagonal>
    </border>
    <border diagonalUp="1">
      <left/>
      <right style="thick">
        <color rgb="FF0000FF"/>
      </right>
      <top style="thin">
        <color indexed="64"/>
      </top>
      <bottom style="thin">
        <color indexed="64"/>
      </bottom>
      <diagonal style="thin">
        <color indexed="64"/>
      </diagonal>
    </border>
    <border>
      <left/>
      <right style="thick">
        <color rgb="FF0000FF"/>
      </right>
      <top style="thick">
        <color rgb="FF0000FF"/>
      </top>
      <bottom style="thin">
        <color indexed="64"/>
      </bottom>
      <diagonal/>
    </border>
    <border>
      <left/>
      <right/>
      <top style="thick">
        <color rgb="FF0000FF"/>
      </top>
      <bottom style="thin">
        <color indexed="64"/>
      </bottom>
      <diagonal/>
    </border>
    <border>
      <left style="thin">
        <color indexed="64"/>
      </left>
      <right/>
      <top style="thick">
        <color rgb="FF0000FF"/>
      </top>
      <bottom style="thin">
        <color indexed="64"/>
      </bottom>
      <diagonal/>
    </border>
    <border>
      <left/>
      <right style="thin">
        <color indexed="64"/>
      </right>
      <top style="thick">
        <color rgb="FF0000FF"/>
      </top>
      <bottom style="thin">
        <color indexed="64"/>
      </bottom>
      <diagonal/>
    </border>
    <border>
      <left style="thick">
        <color rgb="FF0000FF"/>
      </left>
      <right/>
      <top style="thick">
        <color rgb="FF0000FF"/>
      </top>
      <bottom style="thin">
        <color indexed="64"/>
      </bottom>
      <diagonal/>
    </border>
    <border>
      <left style="thin">
        <color indexed="64"/>
      </left>
      <right style="thick">
        <color rgb="FF0000FF"/>
      </right>
      <top style="medium">
        <color indexed="64"/>
      </top>
      <bottom style="thin">
        <color indexed="64"/>
      </bottom>
      <diagonal/>
    </border>
    <border>
      <left/>
      <right style="medium">
        <color indexed="64"/>
      </right>
      <top style="thin">
        <color indexed="64"/>
      </top>
      <bottom style="thick">
        <color rgb="FF0000FF"/>
      </bottom>
      <diagonal/>
    </border>
    <border>
      <left style="medium">
        <color indexed="64"/>
      </left>
      <right/>
      <top style="thin">
        <color indexed="64"/>
      </top>
      <bottom style="thick">
        <color rgb="FF0000FF"/>
      </bottom>
      <diagonal/>
    </border>
    <border>
      <left/>
      <right style="thick">
        <color rgb="FF0000FF"/>
      </right>
      <top/>
      <bottom style="thick">
        <color rgb="FF0000FF"/>
      </bottom>
      <diagonal/>
    </border>
    <border>
      <left/>
      <right/>
      <top/>
      <bottom style="thick">
        <color rgb="FF0000FF"/>
      </bottom>
      <diagonal/>
    </border>
    <border>
      <left style="thick">
        <color rgb="FF0000FF"/>
      </left>
      <right/>
      <top/>
      <bottom style="thick">
        <color rgb="FF0000FF"/>
      </bottom>
      <diagonal/>
    </border>
    <border>
      <left style="thin">
        <color indexed="64"/>
      </left>
      <right style="thick">
        <color rgb="FF0000FF"/>
      </right>
      <top/>
      <bottom style="medium">
        <color indexed="64"/>
      </bottom>
      <diagonal/>
    </border>
    <border>
      <left/>
      <right style="thick">
        <color rgb="FF0000FF"/>
      </right>
      <top/>
      <bottom style="thin">
        <color indexed="64"/>
      </bottom>
      <diagonal/>
    </border>
    <border>
      <left style="thick">
        <color rgb="FF0000FF"/>
      </left>
      <right/>
      <top/>
      <bottom style="thin">
        <color indexed="64"/>
      </bottom>
      <diagonal/>
    </border>
    <border>
      <left style="thin">
        <color indexed="64"/>
      </left>
      <right style="thick">
        <color rgb="FF0000FF"/>
      </right>
      <top style="medium">
        <color indexed="64"/>
      </top>
      <bottom style="medium">
        <color indexed="64"/>
      </bottom>
      <diagonal/>
    </border>
    <border>
      <left style="thick">
        <color rgb="FFFF0000"/>
      </left>
      <right style="thick">
        <color rgb="FFFF0000"/>
      </right>
      <top style="thin">
        <color indexed="64"/>
      </top>
      <bottom style="thick">
        <color rgb="FFFF0000"/>
      </bottom>
      <diagonal/>
    </border>
    <border>
      <left style="thick">
        <color rgb="FFFF0000"/>
      </left>
      <right style="thick">
        <color rgb="FFFF0000"/>
      </right>
      <top style="thin">
        <color indexed="64"/>
      </top>
      <bottom/>
      <diagonal/>
    </border>
    <border>
      <left style="thick">
        <color rgb="FFFF0000"/>
      </left>
      <right style="thick">
        <color rgb="FFFF0000"/>
      </right>
      <top style="thin">
        <color indexed="64"/>
      </top>
      <bottom style="thin">
        <color indexed="64"/>
      </bottom>
      <diagonal/>
    </border>
    <border>
      <left style="thick">
        <color rgb="FFFF0000"/>
      </left>
      <right style="thick">
        <color rgb="FFFF0000"/>
      </right>
      <top/>
      <bottom style="thin">
        <color indexed="64"/>
      </bottom>
      <diagonal/>
    </border>
    <border>
      <left style="thick">
        <color rgb="FFFF0000"/>
      </left>
      <right style="thin">
        <color indexed="64"/>
      </right>
      <top/>
      <bottom style="thin">
        <color indexed="64"/>
      </bottom>
      <diagonal/>
    </border>
    <border>
      <left style="thick">
        <color rgb="FFFF0000"/>
      </left>
      <right style="thin">
        <color indexed="64"/>
      </right>
      <top style="thin">
        <color indexed="64"/>
      </top>
      <bottom/>
      <diagonal/>
    </border>
    <border>
      <left style="thick">
        <color rgb="FFFF0000"/>
      </left>
      <right style="thick">
        <color rgb="FFFF0000"/>
      </right>
      <top/>
      <bottom/>
      <diagonal/>
    </border>
    <border>
      <left style="thick">
        <color rgb="FFFF0000"/>
      </left>
      <right style="thick">
        <color rgb="FFFF0000"/>
      </right>
      <top style="thick">
        <color rgb="FFFF0000"/>
      </top>
      <bottom/>
      <diagonal/>
    </border>
    <border>
      <left style="thick">
        <color rgb="FFFF0000"/>
      </left>
      <right style="thick">
        <color rgb="FFFF0000"/>
      </right>
      <top style="thick">
        <color rgb="FFFF0000"/>
      </top>
      <bottom style="thin">
        <color indexed="64"/>
      </bottom>
      <diagonal/>
    </border>
    <border>
      <left/>
      <right/>
      <top/>
      <bottom style="thick">
        <color rgb="FFFF0000"/>
      </bottom>
      <diagonal/>
    </border>
    <border>
      <left style="thin">
        <color indexed="64"/>
      </left>
      <right style="thick">
        <color rgb="FFFF0000"/>
      </right>
      <top/>
      <bottom style="thin">
        <color indexed="64"/>
      </bottom>
      <diagonal/>
    </border>
    <border>
      <left style="thin">
        <color indexed="64"/>
      </left>
      <right style="thick">
        <color rgb="FFFF0000"/>
      </right>
      <top style="thin">
        <color indexed="64"/>
      </top>
      <bottom/>
      <diagonal/>
    </border>
    <border>
      <left style="thick">
        <color rgb="FFFF0000"/>
      </left>
      <right style="thin">
        <color indexed="64"/>
      </right>
      <top/>
      <bottom/>
      <diagonal/>
    </border>
    <border>
      <left style="thick">
        <color rgb="FFFF0000"/>
      </left>
      <right style="thick">
        <color rgb="FFFF0000"/>
      </right>
      <top style="thick">
        <color rgb="FFFF0000"/>
      </top>
      <bottom style="thick">
        <color rgb="FFFF0000"/>
      </bottom>
      <diagonal/>
    </border>
    <border>
      <left style="thick">
        <color rgb="FF0000FF"/>
      </left>
      <right style="thick">
        <color rgb="FF0000FF"/>
      </right>
      <top style="thin">
        <color indexed="64"/>
      </top>
      <bottom style="thick">
        <color rgb="FF0000FF"/>
      </bottom>
      <diagonal/>
    </border>
    <border>
      <left style="thick">
        <color rgb="FF0000FF"/>
      </left>
      <right style="thick">
        <color rgb="FF0000FF"/>
      </right>
      <top style="thick">
        <color rgb="FF0000FF"/>
      </top>
      <bottom style="thin">
        <color indexed="64"/>
      </bottom>
      <diagonal/>
    </border>
    <border>
      <left style="thin">
        <color indexed="64"/>
      </left>
      <right style="thick">
        <color rgb="FF0000FF"/>
      </right>
      <top style="thin">
        <color indexed="64"/>
      </top>
      <bottom style="thick">
        <color rgb="FF0000FF"/>
      </bottom>
      <diagonal/>
    </border>
    <border>
      <left style="thick">
        <color rgb="FF0000FF"/>
      </left>
      <right style="thin">
        <color indexed="64"/>
      </right>
      <top style="thin">
        <color indexed="64"/>
      </top>
      <bottom style="thick">
        <color rgb="FF0000FF"/>
      </bottom>
      <diagonal/>
    </border>
    <border>
      <left style="thin">
        <color indexed="64"/>
      </left>
      <right style="thick">
        <color rgb="FF0000FF"/>
      </right>
      <top style="thin">
        <color indexed="64"/>
      </top>
      <bottom style="thin">
        <color indexed="64"/>
      </bottom>
      <diagonal/>
    </border>
    <border>
      <left style="thick">
        <color rgb="FF0000FF"/>
      </left>
      <right style="thin">
        <color indexed="64"/>
      </right>
      <top style="thin">
        <color indexed="64"/>
      </top>
      <bottom style="thin">
        <color indexed="64"/>
      </bottom>
      <diagonal/>
    </border>
    <border>
      <left style="thick">
        <color rgb="FF0000FF"/>
      </left>
      <right/>
      <top/>
      <bottom/>
      <diagonal/>
    </border>
    <border>
      <left style="thick">
        <color rgb="FF0000FF"/>
      </left>
      <right style="thick">
        <color rgb="FF0000FF"/>
      </right>
      <top style="thin">
        <color indexed="64"/>
      </top>
      <bottom style="thin">
        <color indexed="64"/>
      </bottom>
      <diagonal/>
    </border>
    <border>
      <left style="thin">
        <color indexed="64"/>
      </left>
      <right style="thick">
        <color rgb="FF0000FF"/>
      </right>
      <top style="thick">
        <color rgb="FF0000FF"/>
      </top>
      <bottom style="thin">
        <color indexed="64"/>
      </bottom>
      <diagonal/>
    </border>
    <border>
      <left style="thick">
        <color rgb="FF0000FF"/>
      </left>
      <right style="thin">
        <color indexed="64"/>
      </right>
      <top style="thick">
        <color rgb="FF0000FF"/>
      </top>
      <bottom style="thin">
        <color indexed="64"/>
      </bottom>
      <diagonal/>
    </border>
    <border>
      <left style="thin">
        <color indexed="64"/>
      </left>
      <right style="thin">
        <color indexed="64"/>
      </right>
      <top style="thin">
        <color indexed="64"/>
      </top>
      <bottom style="thick">
        <color rgb="FF0000FF"/>
      </bottom>
      <diagonal/>
    </border>
    <border>
      <left style="thick">
        <color rgb="FF0000FF"/>
      </left>
      <right style="thick">
        <color rgb="FF0000FF"/>
      </right>
      <top style="thick">
        <color rgb="FF0000FF"/>
      </top>
      <bottom style="thick">
        <color rgb="FF0000FF"/>
      </bottom>
      <diagonal/>
    </border>
    <border>
      <left style="thin">
        <color indexed="64"/>
      </left>
      <right style="thin">
        <color indexed="64"/>
      </right>
      <top style="thick">
        <color rgb="FF0000FF"/>
      </top>
      <bottom style="thin">
        <color indexed="64"/>
      </bottom>
      <diagonal/>
    </border>
    <border>
      <left style="thick">
        <color rgb="FF0000FF"/>
      </left>
      <right/>
      <top style="thin">
        <color indexed="64"/>
      </top>
      <bottom/>
      <diagonal/>
    </border>
    <border>
      <left style="thick">
        <color rgb="FF0000FF"/>
      </left>
      <right style="thick">
        <color rgb="FF0000FF"/>
      </right>
      <top/>
      <bottom style="thick">
        <color rgb="FF0000FF"/>
      </bottom>
      <diagonal/>
    </border>
    <border>
      <left style="medium">
        <color rgb="FFFF0000"/>
      </left>
      <right style="medium">
        <color rgb="FFFF0000"/>
      </right>
      <top style="medium">
        <color rgb="FFFF0000"/>
      </top>
      <bottom style="thin">
        <color indexed="64"/>
      </bottom>
      <diagonal/>
    </border>
    <border>
      <left style="medium">
        <color rgb="FFFF0000"/>
      </left>
      <right style="medium">
        <color rgb="FFFF0000"/>
      </right>
      <top style="thin">
        <color indexed="64"/>
      </top>
      <bottom style="thin">
        <color indexed="64"/>
      </bottom>
      <diagonal/>
    </border>
    <border>
      <left style="medium">
        <color rgb="FFFF0000"/>
      </left>
      <right style="medium">
        <color rgb="FFFF0000"/>
      </right>
      <top style="thin">
        <color indexed="64"/>
      </top>
      <bottom/>
      <diagonal/>
    </border>
    <border>
      <left style="medium">
        <color rgb="FFFF0000"/>
      </left>
      <right style="medium">
        <color rgb="FFFF0000"/>
      </right>
      <top/>
      <bottom style="thin">
        <color indexed="64"/>
      </bottom>
      <diagonal/>
    </border>
    <border>
      <left style="medium">
        <color rgb="FFFF0000"/>
      </left>
      <right style="medium">
        <color rgb="FFFF0000"/>
      </right>
      <top style="thin">
        <color indexed="64"/>
      </top>
      <bottom style="medium">
        <color rgb="FFFF0000"/>
      </bottom>
      <diagonal/>
    </border>
  </borders>
  <cellStyleXfs count="52">
    <xf numFmtId="0" fontId="0" fillId="0" borderId="0">
      <alignment vertical="center"/>
    </xf>
    <xf numFmtId="9" fontId="5" fillId="0" borderId="0" applyFont="0" applyFill="0" applyBorder="0" applyAlignment="0" applyProtection="0"/>
    <xf numFmtId="9" fontId="5" fillId="0" borderId="0" applyFont="0" applyFill="0" applyBorder="0" applyAlignment="0" applyProtection="0">
      <alignment vertical="center"/>
    </xf>
    <xf numFmtId="38" fontId="10" fillId="0" borderId="0" applyFont="0" applyFill="0" applyBorder="0" applyAlignment="0" applyProtection="0"/>
    <xf numFmtId="38" fontId="5" fillId="0" borderId="0" applyFont="0" applyFill="0" applyBorder="0" applyAlignment="0" applyProtection="0"/>
    <xf numFmtId="38" fontId="35" fillId="0" borderId="0" applyFont="0" applyFill="0" applyBorder="0" applyAlignment="0" applyProtection="0">
      <alignment vertical="center"/>
    </xf>
    <xf numFmtId="38" fontId="35" fillId="0" borderId="0" applyFont="0" applyFill="0" applyBorder="0" applyAlignment="0" applyProtection="0">
      <alignment vertical="center"/>
    </xf>
    <xf numFmtId="38" fontId="35" fillId="0" borderId="0" applyFont="0" applyFill="0" applyBorder="0" applyAlignment="0" applyProtection="0">
      <alignment vertical="center"/>
    </xf>
    <xf numFmtId="38" fontId="35" fillId="0" borderId="0" applyFont="0" applyFill="0" applyBorder="0" applyAlignment="0" applyProtection="0">
      <alignment vertical="center"/>
    </xf>
    <xf numFmtId="38" fontId="35" fillId="0" borderId="0" applyFont="0" applyFill="0" applyBorder="0" applyAlignment="0" applyProtection="0">
      <alignment vertical="center"/>
    </xf>
    <xf numFmtId="38" fontId="35" fillId="0" borderId="0" applyFont="0" applyFill="0" applyBorder="0" applyAlignment="0" applyProtection="0">
      <alignment vertical="center"/>
    </xf>
    <xf numFmtId="38" fontId="10" fillId="0" borderId="0" applyFont="0" applyFill="0" applyBorder="0" applyAlignment="0" applyProtection="0">
      <alignment vertical="center"/>
    </xf>
    <xf numFmtId="38" fontId="11" fillId="0" borderId="0" applyFont="0" applyFill="0" applyBorder="0" applyAlignment="0" applyProtection="0">
      <alignment vertical="center"/>
    </xf>
    <xf numFmtId="6" fontId="10" fillId="0" borderId="0" applyFont="0" applyFill="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5" fillId="0" borderId="0"/>
    <xf numFmtId="0" fontId="5" fillId="0" borderId="0"/>
    <xf numFmtId="0" fontId="12" fillId="0" borderId="0"/>
    <xf numFmtId="0" fontId="12" fillId="0" borderId="0"/>
    <xf numFmtId="0" fontId="5" fillId="0" borderId="0"/>
    <xf numFmtId="0" fontId="10" fillId="0" borderId="0"/>
    <xf numFmtId="0" fontId="12" fillId="0" borderId="0"/>
    <xf numFmtId="0" fontId="10" fillId="0" borderId="0">
      <alignment vertical="center"/>
    </xf>
    <xf numFmtId="0" fontId="35" fillId="0" borderId="0">
      <alignment vertical="center"/>
    </xf>
    <xf numFmtId="0" fontId="11"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38" fontId="3" fillId="0" borderId="0" applyFont="0" applyFill="0" applyBorder="0" applyAlignment="0" applyProtection="0">
      <alignment vertical="center"/>
    </xf>
    <xf numFmtId="0" fontId="3" fillId="0" borderId="0">
      <alignment vertical="center"/>
    </xf>
    <xf numFmtId="38" fontId="2" fillId="0" borderId="0" applyFont="0" applyFill="0" applyBorder="0" applyAlignment="0" applyProtection="0">
      <alignment vertical="center"/>
    </xf>
    <xf numFmtId="0" fontId="2" fillId="0" borderId="0">
      <alignment vertical="center"/>
    </xf>
    <xf numFmtId="38" fontId="1" fillId="0" borderId="0" applyFont="0" applyFill="0" applyBorder="0" applyAlignment="0" applyProtection="0">
      <alignment vertical="center"/>
    </xf>
    <xf numFmtId="0" fontId="1" fillId="0" borderId="0">
      <alignment vertical="center"/>
    </xf>
  </cellStyleXfs>
  <cellXfs count="1308">
    <xf numFmtId="0" fontId="0" fillId="0" borderId="0" xfId="0">
      <alignment vertical="center"/>
    </xf>
    <xf numFmtId="0" fontId="7" fillId="0" borderId="0" xfId="28" applyFont="1"/>
    <xf numFmtId="0" fontId="19" fillId="0" borderId="0" xfId="28" applyFont="1" applyAlignment="1">
      <alignment vertical="center"/>
    </xf>
    <xf numFmtId="0" fontId="14" fillId="0" borderId="0" xfId="28" applyFont="1"/>
    <xf numFmtId="0" fontId="36" fillId="0" borderId="0" xfId="28" applyFont="1"/>
    <xf numFmtId="0" fontId="39" fillId="0" borderId="0" xfId="28" applyFont="1" applyAlignment="1">
      <alignment vertical="center"/>
    </xf>
    <xf numFmtId="0" fontId="9" fillId="0" borderId="0" xfId="28" applyFont="1"/>
    <xf numFmtId="0" fontId="7" fillId="0" borderId="0" xfId="28" applyFont="1" applyFill="1"/>
    <xf numFmtId="0" fontId="40" fillId="0" borderId="0" xfId="28" applyFont="1" applyAlignment="1">
      <alignment vertical="top"/>
    </xf>
    <xf numFmtId="0" fontId="40" fillId="0" borderId="0" xfId="28" applyFont="1"/>
    <xf numFmtId="0" fontId="7" fillId="5" borderId="0" xfId="28" applyFont="1" applyFill="1"/>
    <xf numFmtId="0" fontId="41" fillId="0" borderId="0" xfId="28" applyFont="1"/>
    <xf numFmtId="0" fontId="8" fillId="0" borderId="0" xfId="28" applyFont="1" applyAlignment="1">
      <alignment vertical="top"/>
    </xf>
    <xf numFmtId="0" fontId="7" fillId="0" borderId="0" xfId="28" applyFont="1" applyAlignment="1"/>
    <xf numFmtId="0" fontId="14" fillId="0" borderId="0" xfId="28" applyFont="1" applyFill="1" applyAlignment="1"/>
    <xf numFmtId="0" fontId="7" fillId="0" borderId="0" xfId="28" applyFont="1" applyAlignment="1">
      <alignment horizontal="left"/>
    </xf>
    <xf numFmtId="0" fontId="38" fillId="0" borderId="0" xfId="28" applyFont="1" applyFill="1"/>
    <xf numFmtId="0" fontId="37" fillId="0" borderId="0" xfId="15" applyFont="1">
      <alignment vertical="center"/>
    </xf>
    <xf numFmtId="0" fontId="7" fillId="0" borderId="0" xfId="28" applyFont="1" applyAlignment="1">
      <alignment vertical="top" wrapText="1"/>
    </xf>
    <xf numFmtId="0" fontId="7" fillId="0" borderId="0" xfId="28" applyFont="1" applyFill="1" applyAlignment="1">
      <alignment vertical="center"/>
    </xf>
    <xf numFmtId="0" fontId="43" fillId="0" borderId="0" xfId="28" applyFont="1" applyFill="1" applyBorder="1" applyAlignment="1">
      <alignment vertical="center"/>
    </xf>
    <xf numFmtId="0" fontId="7" fillId="0" borderId="0" xfId="28" applyFont="1" applyFill="1" applyAlignment="1"/>
    <xf numFmtId="0" fontId="43" fillId="0" borderId="0" xfId="28" applyFont="1" applyBorder="1" applyAlignment="1">
      <alignment vertical="center"/>
    </xf>
    <xf numFmtId="0" fontId="43" fillId="0" borderId="60" xfId="28" applyFont="1" applyBorder="1" applyAlignment="1">
      <alignment vertical="center"/>
    </xf>
    <xf numFmtId="0" fontId="43" fillId="0" borderId="61" xfId="28" applyFont="1" applyBorder="1" applyAlignment="1">
      <alignment vertical="center"/>
    </xf>
    <xf numFmtId="0" fontId="43" fillId="0" borderId="62" xfId="28" applyFont="1" applyBorder="1" applyAlignment="1">
      <alignment vertical="center"/>
    </xf>
    <xf numFmtId="0" fontId="7" fillId="0" borderId="0" xfId="28" applyFont="1" applyFill="1" applyBorder="1" applyAlignment="1">
      <alignment horizontal="distributed"/>
    </xf>
    <xf numFmtId="195" fontId="37" fillId="0" borderId="0" xfId="40" applyNumberFormat="1" applyFont="1" applyFill="1" applyBorder="1" applyAlignment="1">
      <alignment horizontal="center" vertical="center"/>
    </xf>
    <xf numFmtId="0" fontId="7" fillId="0" borderId="0" xfId="28" applyFont="1" applyBorder="1" applyAlignment="1">
      <alignment horizontal="distributed"/>
    </xf>
    <xf numFmtId="0" fontId="7" fillId="0" borderId="63" xfId="28" applyFont="1" applyBorder="1"/>
    <xf numFmtId="0" fontId="7" fillId="0" borderId="0" xfId="28" applyFont="1" applyBorder="1"/>
    <xf numFmtId="0" fontId="7" fillId="0" borderId="64" xfId="28" applyFont="1" applyBorder="1"/>
    <xf numFmtId="195" fontId="37" fillId="0" borderId="68" xfId="40" applyNumberFormat="1" applyFont="1" applyFill="1" applyBorder="1" applyAlignment="1">
      <alignment horizontal="center" vertical="center"/>
    </xf>
    <xf numFmtId="195" fontId="37" fillId="0" borderId="69" xfId="40" applyNumberFormat="1" applyFont="1" applyFill="1" applyBorder="1" applyAlignment="1">
      <alignment horizontal="center" vertical="center"/>
    </xf>
    <xf numFmtId="195" fontId="36" fillId="0" borderId="70" xfId="40" applyNumberFormat="1" applyFont="1" applyFill="1" applyBorder="1" applyAlignment="1">
      <alignment horizontal="left" vertical="center"/>
    </xf>
    <xf numFmtId="195" fontId="37" fillId="0" borderId="143" xfId="40" applyNumberFormat="1" applyFont="1" applyFill="1" applyBorder="1" applyAlignment="1">
      <alignment vertical="center"/>
    </xf>
    <xf numFmtId="0" fontId="7" fillId="0" borderId="69" xfId="28" applyFont="1" applyBorder="1" applyAlignment="1"/>
    <xf numFmtId="0" fontId="9" fillId="0" borderId="0" xfId="28" applyFont="1" applyFill="1"/>
    <xf numFmtId="0" fontId="9" fillId="0" borderId="0" xfId="28" applyFont="1" applyAlignment="1">
      <alignment vertical="top"/>
    </xf>
    <xf numFmtId="0" fontId="7" fillId="0" borderId="82" xfId="28" applyFont="1" applyBorder="1"/>
    <xf numFmtId="0" fontId="7" fillId="0" borderId="83" xfId="28" applyFont="1" applyBorder="1"/>
    <xf numFmtId="0" fontId="7" fillId="0" borderId="84" xfId="28" applyFont="1" applyBorder="1"/>
    <xf numFmtId="0" fontId="7" fillId="0" borderId="31" xfId="28" applyFont="1" applyBorder="1"/>
    <xf numFmtId="0" fontId="7" fillId="0" borderId="85" xfId="28" applyFont="1" applyBorder="1"/>
    <xf numFmtId="0" fontId="7" fillId="0" borderId="86" xfId="28" applyFont="1" applyBorder="1"/>
    <xf numFmtId="0" fontId="7" fillId="0" borderId="87" xfId="28" applyFont="1" applyBorder="1"/>
    <xf numFmtId="0" fontId="7" fillId="0" borderId="88" xfId="28" applyFont="1" applyBorder="1"/>
    <xf numFmtId="0" fontId="25" fillId="0" borderId="0" xfId="28" applyFont="1" applyAlignment="1">
      <alignment vertical="center"/>
    </xf>
    <xf numFmtId="0" fontId="7" fillId="0" borderId="0" xfId="28" applyFont="1" applyAlignment="1">
      <alignment horizontal="right"/>
    </xf>
    <xf numFmtId="0" fontId="44" fillId="0" borderId="0" xfId="39" applyFont="1">
      <alignment vertical="center"/>
    </xf>
    <xf numFmtId="0" fontId="44" fillId="0" borderId="0" xfId="39" applyFont="1" applyFill="1">
      <alignment vertical="center"/>
    </xf>
    <xf numFmtId="0" fontId="44" fillId="7" borderId="0" xfId="39" applyFont="1" applyFill="1">
      <alignment vertical="center"/>
    </xf>
    <xf numFmtId="0" fontId="44" fillId="7" borderId="0" xfId="39" quotePrefix="1" applyNumberFormat="1" applyFont="1" applyFill="1">
      <alignment vertical="center"/>
    </xf>
    <xf numFmtId="0" fontId="26" fillId="7" borderId="0" xfId="39" applyFont="1" applyFill="1">
      <alignment vertical="center"/>
    </xf>
    <xf numFmtId="0" fontId="44" fillId="7" borderId="0" xfId="39" quotePrefix="1" applyFont="1" applyFill="1">
      <alignment vertical="center"/>
    </xf>
    <xf numFmtId="193" fontId="44" fillId="7" borderId="0" xfId="39" applyNumberFormat="1" applyFont="1" applyFill="1">
      <alignment vertical="center"/>
    </xf>
    <xf numFmtId="194" fontId="44" fillId="0" borderId="0" xfId="39" applyNumberFormat="1" applyFont="1">
      <alignment vertical="center"/>
    </xf>
    <xf numFmtId="0" fontId="45" fillId="0" borderId="0" xfId="39" applyFont="1">
      <alignment vertical="center"/>
    </xf>
    <xf numFmtId="0" fontId="44" fillId="0" borderId="0" xfId="39" applyFont="1" applyAlignment="1">
      <alignment horizontal="right" vertical="center"/>
    </xf>
    <xf numFmtId="194" fontId="44" fillId="0" borderId="0" xfId="39" applyNumberFormat="1" applyFont="1" applyBorder="1">
      <alignment vertical="center"/>
    </xf>
    <xf numFmtId="0" fontId="45" fillId="0" borderId="0" xfId="39" applyFont="1" applyBorder="1">
      <alignment vertical="center"/>
    </xf>
    <xf numFmtId="194" fontId="44" fillId="0" borderId="24" xfId="39" applyNumberFormat="1" applyFont="1" applyBorder="1">
      <alignment vertical="center"/>
    </xf>
    <xf numFmtId="0" fontId="45" fillId="0" borderId="6" xfId="39" applyFont="1" applyBorder="1">
      <alignment vertical="center"/>
    </xf>
    <xf numFmtId="194" fontId="44" fillId="0" borderId="3" xfId="39" applyNumberFormat="1" applyFont="1" applyBorder="1">
      <alignment vertical="center"/>
    </xf>
    <xf numFmtId="0" fontId="45" fillId="0" borderId="2" xfId="39" applyFont="1" applyBorder="1">
      <alignment vertical="center"/>
    </xf>
    <xf numFmtId="193" fontId="44" fillId="0" borderId="0" xfId="39" applyNumberFormat="1" applyFont="1">
      <alignment vertical="center"/>
    </xf>
    <xf numFmtId="194" fontId="44" fillId="0" borderId="23" xfId="39" applyNumberFormat="1" applyFont="1" applyBorder="1">
      <alignment vertical="center"/>
    </xf>
    <xf numFmtId="0" fontId="45" fillId="0" borderId="10" xfId="39" applyFont="1" applyBorder="1" applyAlignment="1">
      <alignment horizontal="right" vertical="center"/>
    </xf>
    <xf numFmtId="0" fontId="45" fillId="0" borderId="0" xfId="39" applyFont="1" applyAlignment="1">
      <alignment horizontal="right" vertical="center"/>
    </xf>
    <xf numFmtId="193" fontId="45" fillId="0" borderId="0" xfId="39" applyNumberFormat="1" applyFont="1" applyAlignment="1">
      <alignment horizontal="right" vertical="center"/>
    </xf>
    <xf numFmtId="198" fontId="44" fillId="0" borderId="0" xfId="39" applyNumberFormat="1" applyFont="1">
      <alignment vertical="center"/>
    </xf>
    <xf numFmtId="193" fontId="44" fillId="0" borderId="21" xfId="39" applyNumberFormat="1" applyFont="1" applyFill="1" applyBorder="1" applyAlignment="1">
      <alignment horizontal="right" vertical="center"/>
    </xf>
    <xf numFmtId="193" fontId="44" fillId="0" borderId="0" xfId="39" applyNumberFormat="1" applyFont="1" applyFill="1" applyBorder="1" applyAlignment="1">
      <alignment horizontal="right" vertical="center"/>
    </xf>
    <xf numFmtId="198" fontId="44" fillId="0" borderId="0" xfId="39" applyNumberFormat="1" applyFont="1" applyFill="1">
      <alignment vertical="center"/>
    </xf>
    <xf numFmtId="198" fontId="44" fillId="0" borderId="0" xfId="39" applyNumberFormat="1" applyFont="1" applyFill="1" applyBorder="1">
      <alignment vertical="center"/>
    </xf>
    <xf numFmtId="0" fontId="44" fillId="0" borderId="0" xfId="39" applyFont="1" applyFill="1" applyBorder="1" applyAlignment="1">
      <alignment horizontal="right" vertical="center"/>
    </xf>
    <xf numFmtId="198" fontId="44" fillId="0" borderId="0" xfId="39" applyNumberFormat="1" applyFont="1" applyFill="1" applyAlignment="1">
      <alignment horizontal="right" vertical="center"/>
    </xf>
    <xf numFmtId="0" fontId="44" fillId="0" borderId="21" xfId="39" applyFont="1" applyBorder="1">
      <alignment vertical="center"/>
    </xf>
    <xf numFmtId="193" fontId="44" fillId="0" borderId="21" xfId="39" applyNumberFormat="1" applyFont="1" applyBorder="1" applyAlignment="1">
      <alignment horizontal="right" vertical="center"/>
    </xf>
    <xf numFmtId="193" fontId="44" fillId="0" borderId="75" xfId="39" applyNumberFormat="1" applyFont="1" applyBorder="1" applyAlignment="1">
      <alignment horizontal="right" vertical="center"/>
    </xf>
    <xf numFmtId="193" fontId="44" fillId="0" borderId="9" xfId="39" applyNumberFormat="1" applyFont="1" applyFill="1" applyBorder="1" applyAlignment="1">
      <alignment horizontal="right" vertical="center"/>
    </xf>
    <xf numFmtId="193" fontId="44" fillId="0" borderId="21" xfId="39" applyNumberFormat="1" applyFont="1" applyFill="1" applyBorder="1" applyAlignment="1">
      <alignment vertical="center"/>
    </xf>
    <xf numFmtId="0" fontId="44" fillId="0" borderId="75" xfId="39" applyFont="1" applyBorder="1">
      <alignment vertical="center"/>
    </xf>
    <xf numFmtId="0" fontId="44" fillId="0" borderId="9" xfId="39" applyFont="1" applyBorder="1">
      <alignment vertical="center"/>
    </xf>
    <xf numFmtId="0" fontId="44" fillId="0" borderId="9" xfId="39" applyFont="1" applyBorder="1" applyAlignment="1">
      <alignment horizontal="right" vertical="center"/>
    </xf>
    <xf numFmtId="0" fontId="44" fillId="0" borderId="26" xfId="39" applyFont="1" applyBorder="1">
      <alignment vertical="center"/>
    </xf>
    <xf numFmtId="0" fontId="44" fillId="0" borderId="0" xfId="39" applyFont="1" applyAlignment="1">
      <alignment vertical="center" wrapText="1"/>
    </xf>
    <xf numFmtId="0" fontId="44" fillId="0" borderId="0" xfId="39" applyFont="1" applyBorder="1">
      <alignment vertical="center"/>
    </xf>
    <xf numFmtId="193" fontId="44" fillId="0" borderId="9" xfId="39" applyNumberFormat="1" applyFont="1" applyBorder="1" applyAlignment="1">
      <alignment horizontal="right" vertical="center"/>
    </xf>
    <xf numFmtId="0" fontId="44" fillId="0" borderId="0" xfId="39" applyFont="1" applyBorder="1" applyAlignment="1">
      <alignment horizontal="right" vertical="center"/>
    </xf>
    <xf numFmtId="0" fontId="44" fillId="0" borderId="0" xfId="39" applyFont="1" applyFill="1" applyBorder="1">
      <alignment vertical="center"/>
    </xf>
    <xf numFmtId="0" fontId="44" fillId="0" borderId="27" xfId="39" applyFont="1" applyBorder="1" applyAlignment="1">
      <alignment horizontal="right" vertical="center"/>
    </xf>
    <xf numFmtId="193" fontId="44" fillId="0" borderId="89" xfId="39" applyNumberFormat="1" applyFont="1" applyBorder="1" applyAlignment="1">
      <alignment horizontal="right" vertical="center"/>
    </xf>
    <xf numFmtId="193" fontId="44" fillId="0" borderId="75" xfId="39" applyNumberFormat="1" applyFont="1" applyFill="1" applyBorder="1" applyAlignment="1">
      <alignment horizontal="right" vertical="center"/>
    </xf>
    <xf numFmtId="193" fontId="44" fillId="0" borderId="89" xfId="39" applyNumberFormat="1" applyFont="1" applyFill="1" applyBorder="1" applyAlignment="1">
      <alignment horizontal="right" vertical="center"/>
    </xf>
    <xf numFmtId="3" fontId="44" fillId="0" borderId="26" xfId="39" applyNumberFormat="1" applyFont="1" applyBorder="1">
      <alignment vertical="center"/>
    </xf>
    <xf numFmtId="0" fontId="44" fillId="0" borderId="27" xfId="39" applyFont="1" applyBorder="1">
      <alignment vertical="center"/>
    </xf>
    <xf numFmtId="193" fontId="44" fillId="0" borderId="21" xfId="39" applyNumberFormat="1" applyFont="1" applyBorder="1">
      <alignment vertical="center"/>
    </xf>
    <xf numFmtId="193" fontId="44" fillId="0" borderId="75" xfId="39" applyNumberFormat="1" applyFont="1" applyBorder="1" applyAlignment="1">
      <alignment horizontal="center" vertical="center"/>
    </xf>
    <xf numFmtId="193" fontId="44" fillId="0" borderId="89" xfId="39" applyNumberFormat="1" applyFont="1" applyBorder="1">
      <alignment vertical="center"/>
    </xf>
    <xf numFmtId="193" fontId="44" fillId="0" borderId="75" xfId="39" applyNumberFormat="1" applyFont="1" applyBorder="1">
      <alignment vertical="center"/>
    </xf>
    <xf numFmtId="3" fontId="26" fillId="0" borderId="26" xfId="39" applyNumberFormat="1" applyFont="1" applyFill="1" applyBorder="1">
      <alignment vertical="center"/>
    </xf>
    <xf numFmtId="3" fontId="26" fillId="0" borderId="26" xfId="39" applyNumberFormat="1" applyFont="1" applyBorder="1">
      <alignment vertical="center"/>
    </xf>
    <xf numFmtId="0" fontId="44" fillId="0" borderId="21" xfId="39" applyFont="1" applyBorder="1" applyAlignment="1">
      <alignment horizontal="right" vertical="center"/>
    </xf>
    <xf numFmtId="0" fontId="44" fillId="0" borderId="89" xfId="39" applyFont="1" applyBorder="1" applyAlignment="1">
      <alignment horizontal="right" vertical="center"/>
    </xf>
    <xf numFmtId="0" fontId="44" fillId="0" borderId="8" xfId="39" applyFont="1" applyBorder="1">
      <alignment vertical="center"/>
    </xf>
    <xf numFmtId="193" fontId="44" fillId="0" borderId="8" xfId="39" applyNumberFormat="1" applyFont="1" applyBorder="1">
      <alignment vertical="center"/>
    </xf>
    <xf numFmtId="193" fontId="44" fillId="0" borderId="8" xfId="39" applyNumberFormat="1" applyFont="1" applyBorder="1" applyAlignment="1">
      <alignment horizontal="center" vertical="center"/>
    </xf>
    <xf numFmtId="3" fontId="44" fillId="0" borderId="8" xfId="39" applyNumberFormat="1" applyFont="1" applyBorder="1">
      <alignment vertical="center"/>
    </xf>
    <xf numFmtId="193" fontId="44" fillId="0" borderId="75" xfId="39" applyNumberFormat="1" applyFont="1" applyFill="1" applyBorder="1">
      <alignment vertical="center"/>
    </xf>
    <xf numFmtId="193" fontId="44" fillId="0" borderId="26" xfId="39" applyNumberFormat="1" applyFont="1" applyFill="1" applyBorder="1" applyAlignment="1">
      <alignment horizontal="right" vertical="center"/>
    </xf>
    <xf numFmtId="3" fontId="26" fillId="0" borderId="26" xfId="39" applyNumberFormat="1" applyFont="1" applyFill="1" applyBorder="1" applyAlignment="1">
      <alignment horizontal="left" vertical="center"/>
    </xf>
    <xf numFmtId="0" fontId="44" fillId="0" borderId="21" xfId="39" applyFont="1" applyFill="1" applyBorder="1" applyAlignment="1">
      <alignment horizontal="left" vertical="center"/>
    </xf>
    <xf numFmtId="0" fontId="44" fillId="0" borderId="27" xfId="39" applyNumberFormat="1" applyFont="1" applyFill="1" applyBorder="1" applyAlignment="1">
      <alignment horizontal="right" vertical="center"/>
    </xf>
    <xf numFmtId="195" fontId="44" fillId="0" borderId="170" xfId="39" applyNumberFormat="1" applyFont="1" applyFill="1" applyBorder="1">
      <alignment vertical="center"/>
    </xf>
    <xf numFmtId="3" fontId="10" fillId="0" borderId="26" xfId="39" applyNumberFormat="1" applyFont="1" applyFill="1" applyBorder="1">
      <alignment vertical="center"/>
    </xf>
    <xf numFmtId="0" fontId="45" fillId="0" borderId="21" xfId="39" applyFont="1" applyFill="1" applyBorder="1" applyAlignment="1">
      <alignment horizontal="center" vertical="center" shrinkToFit="1"/>
    </xf>
    <xf numFmtId="193" fontId="44" fillId="0" borderId="16" xfId="39" applyNumberFormat="1" applyFont="1" applyBorder="1" applyAlignment="1">
      <alignment horizontal="right" vertical="center"/>
    </xf>
    <xf numFmtId="193" fontId="44" fillId="0" borderId="79" xfId="39" applyNumberFormat="1" applyFont="1" applyBorder="1">
      <alignment vertical="center"/>
    </xf>
    <xf numFmtId="0" fontId="44" fillId="0" borderId="16" xfId="39" applyFont="1" applyBorder="1" applyAlignment="1">
      <alignment horizontal="left" vertical="center"/>
    </xf>
    <xf numFmtId="0" fontId="44" fillId="0" borderId="23" xfId="39" applyNumberFormat="1" applyFont="1" applyBorder="1">
      <alignment vertical="center"/>
    </xf>
    <xf numFmtId="195" fontId="44" fillId="3" borderId="171" xfId="39" applyNumberFormat="1" applyFont="1" applyFill="1" applyBorder="1">
      <alignment vertical="center"/>
    </xf>
    <xf numFmtId="3" fontId="30" fillId="0" borderId="10" xfId="39" applyNumberFormat="1" applyFont="1" applyBorder="1">
      <alignment vertical="center"/>
    </xf>
    <xf numFmtId="0" fontId="44" fillId="0" borderId="27" xfId="39" applyFont="1" applyBorder="1" applyAlignment="1">
      <alignment vertical="center" wrapText="1"/>
    </xf>
    <xf numFmtId="0" fontId="44" fillId="0" borderId="9" xfId="39" applyFont="1" applyBorder="1" applyAlignment="1">
      <alignment vertical="center" wrapText="1"/>
    </xf>
    <xf numFmtId="0" fontId="44" fillId="0" borderId="26" xfId="39" applyFont="1" applyBorder="1" applyAlignment="1">
      <alignment vertical="center" wrapText="1"/>
    </xf>
    <xf numFmtId="193" fontId="44" fillId="7" borderId="9" xfId="39" applyNumberFormat="1" applyFont="1" applyFill="1" applyBorder="1" applyAlignment="1">
      <alignment horizontal="right" vertical="center"/>
    </xf>
    <xf numFmtId="3" fontId="44" fillId="7" borderId="21" xfId="39" applyNumberFormat="1" applyFont="1" applyFill="1" applyBorder="1" applyAlignment="1">
      <alignment horizontal="right" vertical="center"/>
    </xf>
    <xf numFmtId="3" fontId="44" fillId="7" borderId="75" xfId="39" applyNumberFormat="1" applyFont="1" applyFill="1" applyBorder="1" applyAlignment="1">
      <alignment horizontal="right" vertical="center"/>
    </xf>
    <xf numFmtId="3" fontId="44" fillId="0" borderId="6" xfId="39" applyNumberFormat="1" applyFont="1" applyBorder="1" applyAlignment="1">
      <alignment horizontal="left" vertical="center"/>
    </xf>
    <xf numFmtId="0" fontId="44" fillId="0" borderId="21" xfId="39" applyFont="1" applyBorder="1" applyAlignment="1">
      <alignment horizontal="left" vertical="center"/>
    </xf>
    <xf numFmtId="0" fontId="44" fillId="0" borderId="27" xfId="39" applyNumberFormat="1" applyFont="1" applyBorder="1">
      <alignment vertical="center"/>
    </xf>
    <xf numFmtId="195" fontId="44" fillId="3" borderId="172" xfId="39" applyNumberFormat="1" applyFont="1" applyFill="1" applyBorder="1">
      <alignment vertical="center"/>
    </xf>
    <xf numFmtId="3" fontId="30" fillId="0" borderId="26" xfId="39" applyNumberFormat="1" applyFont="1" applyBorder="1">
      <alignment vertical="center"/>
    </xf>
    <xf numFmtId="195" fontId="44" fillId="3" borderId="172" xfId="39" applyNumberFormat="1" applyFont="1" applyFill="1" applyBorder="1" applyAlignment="1">
      <alignment vertical="center" wrapText="1"/>
    </xf>
    <xf numFmtId="0" fontId="44" fillId="3" borderId="172" xfId="39" applyNumberFormat="1" applyFont="1" applyFill="1" applyBorder="1">
      <alignment vertical="center"/>
    </xf>
    <xf numFmtId="3" fontId="7" fillId="0" borderId="26" xfId="39" applyNumberFormat="1" applyFont="1" applyBorder="1">
      <alignment vertical="center"/>
    </xf>
    <xf numFmtId="195" fontId="44" fillId="3" borderId="173" xfId="39" applyNumberFormat="1" applyFont="1" applyFill="1" applyBorder="1">
      <alignment vertical="center"/>
    </xf>
    <xf numFmtId="0" fontId="30" fillId="0" borderId="26" xfId="39" applyFont="1" applyBorder="1">
      <alignment vertical="center"/>
    </xf>
    <xf numFmtId="0" fontId="44" fillId="0" borderId="24" xfId="39" applyFont="1" applyBorder="1" applyAlignment="1">
      <alignment horizontal="left" vertical="center" wrapText="1"/>
    </xf>
    <xf numFmtId="0" fontId="44" fillId="0" borderId="8" xfId="39" applyFont="1" applyBorder="1" applyAlignment="1">
      <alignment horizontal="left" vertical="center" wrapText="1"/>
    </xf>
    <xf numFmtId="0" fontId="44" fillId="0" borderId="6" xfId="39" applyFont="1" applyBorder="1" applyAlignment="1">
      <alignment horizontal="left" vertical="center" wrapText="1"/>
    </xf>
    <xf numFmtId="193" fontId="44" fillId="7" borderId="21" xfId="39" applyNumberFormat="1" applyFont="1" applyFill="1" applyBorder="1" applyAlignment="1">
      <alignment horizontal="right" vertical="center"/>
    </xf>
    <xf numFmtId="193" fontId="44" fillId="7" borderId="7" xfId="39" applyNumberFormat="1" applyFont="1" applyFill="1" applyBorder="1" applyAlignment="1">
      <alignment horizontal="right" vertical="center"/>
    </xf>
    <xf numFmtId="193" fontId="44" fillId="7" borderId="91" xfId="39" applyNumberFormat="1" applyFont="1" applyFill="1" applyBorder="1" applyAlignment="1">
      <alignment horizontal="right" vertical="center"/>
    </xf>
    <xf numFmtId="3" fontId="26" fillId="0" borderId="26" xfId="39" applyNumberFormat="1" applyFont="1" applyBorder="1" applyAlignment="1">
      <alignment horizontal="left" vertical="center"/>
    </xf>
    <xf numFmtId="0" fontId="44" fillId="0" borderId="21" xfId="39" applyFont="1" applyBorder="1" applyAlignment="1">
      <alignment horizontal="center" vertical="center"/>
    </xf>
    <xf numFmtId="0" fontId="44" fillId="0" borderId="75" xfId="39" applyFont="1" applyBorder="1" applyAlignment="1">
      <alignment horizontal="center" vertical="center"/>
    </xf>
    <xf numFmtId="0" fontId="44" fillId="0" borderId="90" xfId="39" applyFont="1" applyBorder="1" applyAlignment="1">
      <alignment horizontal="left" vertical="center"/>
    </xf>
    <xf numFmtId="0" fontId="44" fillId="0" borderId="9" xfId="39" applyFont="1" applyBorder="1" applyAlignment="1">
      <alignment horizontal="left" vertical="center"/>
    </xf>
    <xf numFmtId="0" fontId="44" fillId="0" borderId="179" xfId="39" applyFont="1" applyBorder="1">
      <alignment vertical="center"/>
    </xf>
    <xf numFmtId="0" fontId="44" fillId="0" borderId="7" xfId="39" applyFont="1" applyBorder="1" applyAlignment="1">
      <alignment horizontal="right" vertical="center"/>
    </xf>
    <xf numFmtId="182" fontId="44" fillId="0" borderId="7" xfId="39" applyNumberFormat="1" applyFont="1" applyFill="1" applyBorder="1" applyAlignment="1">
      <alignment horizontal="right" vertical="center"/>
    </xf>
    <xf numFmtId="182" fontId="44" fillId="0" borderId="21" xfId="39" applyNumberFormat="1" applyFont="1" applyFill="1" applyBorder="1" applyAlignment="1">
      <alignment horizontal="right" vertical="center"/>
    </xf>
    <xf numFmtId="182" fontId="44" fillId="0" borderId="75" xfId="39" applyNumberFormat="1" applyFont="1" applyFill="1" applyBorder="1" applyAlignment="1">
      <alignment horizontal="right" vertical="center"/>
    </xf>
    <xf numFmtId="0" fontId="44" fillId="7" borderId="9" xfId="39" applyFont="1" applyFill="1" applyBorder="1" applyAlignment="1">
      <alignment horizontal="right" vertical="center"/>
    </xf>
    <xf numFmtId="193" fontId="44" fillId="7" borderId="75" xfId="39" applyNumberFormat="1" applyFont="1" applyFill="1" applyBorder="1" applyAlignment="1">
      <alignment horizontal="right" vertical="center"/>
    </xf>
    <xf numFmtId="3" fontId="26" fillId="0" borderId="6" xfId="39" applyNumberFormat="1" applyFont="1" applyBorder="1" applyAlignment="1">
      <alignment horizontal="left" vertical="center" wrapText="1"/>
    </xf>
    <xf numFmtId="0" fontId="44" fillId="0" borderId="8" xfId="39" applyFont="1" applyBorder="1" applyAlignment="1">
      <alignment horizontal="left" vertical="center"/>
    </xf>
    <xf numFmtId="195" fontId="44" fillId="3" borderId="170" xfId="39" applyNumberFormat="1" applyFont="1" applyFill="1" applyBorder="1">
      <alignment vertical="center"/>
    </xf>
    <xf numFmtId="3" fontId="7" fillId="0" borderId="6" xfId="39" applyNumberFormat="1" applyFont="1" applyBorder="1" applyAlignment="1">
      <alignment horizontal="left" vertical="center" wrapText="1"/>
    </xf>
    <xf numFmtId="0" fontId="30" fillId="7" borderId="0" xfId="39" applyFont="1" applyFill="1">
      <alignment vertical="center"/>
    </xf>
    <xf numFmtId="182" fontId="44" fillId="8" borderId="7" xfId="39" applyNumberFormat="1" applyFont="1" applyFill="1" applyBorder="1" applyAlignment="1">
      <alignment horizontal="right" vertical="center"/>
    </xf>
    <xf numFmtId="182" fontId="44" fillId="8" borderId="21" xfId="39" applyNumberFormat="1" applyFont="1" applyFill="1" applyBorder="1" applyAlignment="1">
      <alignment horizontal="right" vertical="center"/>
    </xf>
    <xf numFmtId="182" fontId="44" fillId="8" borderId="75" xfId="39" applyNumberFormat="1" applyFont="1" applyFill="1" applyBorder="1" applyAlignment="1">
      <alignment horizontal="right" vertical="center"/>
    </xf>
    <xf numFmtId="193" fontId="44" fillId="2" borderId="7" xfId="39" applyNumberFormat="1" applyFont="1" applyFill="1" applyBorder="1" applyAlignment="1">
      <alignment horizontal="right" vertical="center"/>
    </xf>
    <xf numFmtId="182" fontId="44" fillId="2" borderId="7" xfId="39" applyNumberFormat="1" applyFont="1" applyFill="1" applyBorder="1" applyAlignment="1">
      <alignment horizontal="right" vertical="center"/>
    </xf>
    <xf numFmtId="182" fontId="44" fillId="2" borderId="21" xfId="39" applyNumberFormat="1" applyFont="1" applyFill="1" applyBorder="1" applyAlignment="1">
      <alignment horizontal="right" vertical="center"/>
    </xf>
    <xf numFmtId="182" fontId="44" fillId="2" borderId="75" xfId="39" applyNumberFormat="1" applyFont="1" applyFill="1" applyBorder="1" applyAlignment="1">
      <alignment horizontal="right" vertical="center"/>
    </xf>
    <xf numFmtId="3" fontId="44" fillId="0" borderId="6" xfId="39" applyNumberFormat="1" applyFont="1" applyBorder="1" applyAlignment="1">
      <alignment horizontal="left" vertical="center" wrapText="1"/>
    </xf>
    <xf numFmtId="3" fontId="7" fillId="0" borderId="6" xfId="39" applyNumberFormat="1" applyFont="1" applyBorder="1" applyAlignment="1">
      <alignment horizontal="left" vertical="center"/>
    </xf>
    <xf numFmtId="193" fontId="44" fillId="0" borderId="7" xfId="39" applyNumberFormat="1" applyFont="1" applyFill="1" applyBorder="1" applyAlignment="1">
      <alignment horizontal="right" vertical="center"/>
    </xf>
    <xf numFmtId="193" fontId="44" fillId="0" borderId="91" xfId="39" applyNumberFormat="1" applyFont="1" applyFill="1" applyBorder="1" applyAlignment="1">
      <alignment horizontal="right" vertical="center"/>
    </xf>
    <xf numFmtId="193" fontId="44" fillId="0" borderId="7" xfId="39" applyNumberFormat="1" applyFont="1" applyBorder="1">
      <alignment vertical="center"/>
    </xf>
    <xf numFmtId="193" fontId="44" fillId="0" borderId="91" xfId="39" applyNumberFormat="1" applyFont="1" applyFill="1" applyBorder="1" applyAlignment="1">
      <alignment horizontal="right" vertical="center" wrapText="1"/>
    </xf>
    <xf numFmtId="193" fontId="44" fillId="2" borderId="21" xfId="39" applyNumberFormat="1" applyFont="1" applyFill="1" applyBorder="1" applyAlignment="1">
      <alignment horizontal="right" vertical="center"/>
    </xf>
    <xf numFmtId="193" fontId="44" fillId="2" borderId="75" xfId="39" applyNumberFormat="1" applyFont="1" applyFill="1" applyBorder="1" applyAlignment="1">
      <alignment horizontal="right" vertical="center"/>
    </xf>
    <xf numFmtId="0" fontId="44" fillId="0" borderId="23" xfId="39" applyFont="1" applyBorder="1" applyAlignment="1">
      <alignment vertical="center" wrapText="1"/>
    </xf>
    <xf numFmtId="0" fontId="44" fillId="0" borderId="25" xfId="39" applyFont="1" applyBorder="1" applyAlignment="1">
      <alignment vertical="center" wrapText="1"/>
    </xf>
    <xf numFmtId="0" fontId="45" fillId="0" borderId="10" xfId="39" applyFont="1" applyBorder="1" applyAlignment="1">
      <alignment vertical="center" wrapText="1"/>
    </xf>
    <xf numFmtId="193" fontId="44" fillId="0" borderId="21" xfId="39" applyNumberFormat="1" applyFont="1" applyFill="1" applyBorder="1">
      <alignment vertical="center"/>
    </xf>
    <xf numFmtId="193" fontId="44" fillId="0" borderId="89" xfId="39" applyNumberFormat="1" applyFont="1" applyFill="1" applyBorder="1">
      <alignment vertical="center"/>
    </xf>
    <xf numFmtId="193" fontId="44" fillId="7" borderId="6" xfId="39" applyNumberFormat="1" applyFont="1" applyFill="1" applyBorder="1" applyAlignment="1">
      <alignment horizontal="right" vertical="center"/>
    </xf>
    <xf numFmtId="3" fontId="44" fillId="7" borderId="7" xfId="39" applyNumberFormat="1" applyFont="1" applyFill="1" applyBorder="1" applyAlignment="1">
      <alignment horizontal="right" vertical="center"/>
    </xf>
    <xf numFmtId="3" fontId="44" fillId="7" borderId="91" xfId="39" applyNumberFormat="1" applyFont="1" applyFill="1" applyBorder="1" applyAlignment="1">
      <alignment horizontal="right" vertical="center"/>
    </xf>
    <xf numFmtId="193" fontId="44" fillId="7" borderId="93" xfId="39" applyNumberFormat="1" applyFont="1" applyFill="1" applyBorder="1" applyAlignment="1">
      <alignment horizontal="right" vertical="center"/>
    </xf>
    <xf numFmtId="3" fontId="44" fillId="7" borderId="1" xfId="39" applyNumberFormat="1" applyFont="1" applyFill="1" applyBorder="1" applyAlignment="1">
      <alignment horizontal="right" vertical="center"/>
    </xf>
    <xf numFmtId="3" fontId="44" fillId="7" borderId="94" xfId="39" applyNumberFormat="1" applyFont="1" applyFill="1" applyBorder="1" applyAlignment="1">
      <alignment horizontal="right" vertical="center"/>
    </xf>
    <xf numFmtId="0" fontId="45" fillId="0" borderId="26" xfId="39" applyFont="1" applyBorder="1" applyAlignment="1">
      <alignment vertical="center" wrapText="1"/>
    </xf>
    <xf numFmtId="193" fontId="44" fillId="0" borderId="7" xfId="39" applyNumberFormat="1" applyFont="1" applyFill="1" applyBorder="1">
      <alignment vertical="center"/>
    </xf>
    <xf numFmtId="0" fontId="44" fillId="0" borderId="27" xfId="39" applyNumberFormat="1" applyFont="1" applyBorder="1" applyAlignment="1">
      <alignment horizontal="right" vertical="center"/>
    </xf>
    <xf numFmtId="0" fontId="44" fillId="7" borderId="0" xfId="39" applyFont="1" applyFill="1" applyBorder="1" applyAlignment="1">
      <alignment vertical="center"/>
    </xf>
    <xf numFmtId="0" fontId="44" fillId="7" borderId="21" xfId="39" applyFont="1" applyFill="1" applyBorder="1" applyAlignment="1">
      <alignment horizontal="right" vertical="center"/>
    </xf>
    <xf numFmtId="0" fontId="44" fillId="7" borderId="75" xfId="39" applyFont="1" applyFill="1" applyBorder="1" applyAlignment="1">
      <alignment horizontal="right" vertical="center"/>
    </xf>
    <xf numFmtId="195" fontId="44" fillId="0" borderId="113" xfId="39" applyNumberFormat="1" applyFont="1" applyBorder="1">
      <alignment vertical="center"/>
    </xf>
    <xf numFmtId="193" fontId="44" fillId="0" borderId="91" xfId="39" applyNumberFormat="1" applyFont="1" applyFill="1" applyBorder="1">
      <alignment vertical="center"/>
    </xf>
    <xf numFmtId="0" fontId="44" fillId="7" borderId="8" xfId="39" applyFont="1" applyFill="1" applyBorder="1" applyAlignment="1">
      <alignment horizontal="right" vertical="center"/>
    </xf>
    <xf numFmtId="0" fontId="44" fillId="0" borderId="7" xfId="39" applyFont="1" applyBorder="1" applyAlignment="1">
      <alignment horizontal="left" vertical="center"/>
    </xf>
    <xf numFmtId="0" fontId="44" fillId="0" borderId="7" xfId="39" applyFont="1" applyBorder="1">
      <alignment vertical="center"/>
    </xf>
    <xf numFmtId="0" fontId="30" fillId="0" borderId="7" xfId="39" applyFont="1" applyBorder="1">
      <alignment vertical="center"/>
    </xf>
    <xf numFmtId="0" fontId="48" fillId="0" borderId="21" xfId="39" applyFont="1" applyBorder="1" applyAlignment="1">
      <alignment horizontal="right" vertical="center"/>
    </xf>
    <xf numFmtId="0" fontId="48" fillId="0" borderId="21" xfId="39" quotePrefix="1" applyFont="1" applyFill="1" applyBorder="1" applyAlignment="1">
      <alignment horizontal="center" vertical="center"/>
    </xf>
    <xf numFmtId="3" fontId="48" fillId="0" borderId="75" xfId="39" applyNumberFormat="1" applyFont="1" applyFill="1" applyBorder="1" applyAlignment="1">
      <alignment horizontal="center" vertical="center"/>
    </xf>
    <xf numFmtId="0" fontId="48" fillId="0" borderId="9" xfId="39" applyFont="1" applyBorder="1" applyAlignment="1">
      <alignment horizontal="right" vertical="center"/>
    </xf>
    <xf numFmtId="0" fontId="48" fillId="0" borderId="90" xfId="39" applyFont="1" applyBorder="1" applyAlignment="1">
      <alignment horizontal="center" vertical="center"/>
    </xf>
    <xf numFmtId="0" fontId="48" fillId="0" borderId="9" xfId="39" applyFont="1" applyBorder="1" applyAlignment="1">
      <alignment horizontal="center" vertical="center"/>
    </xf>
    <xf numFmtId="0" fontId="44" fillId="0" borderId="9" xfId="39" applyNumberFormat="1" applyFont="1" applyBorder="1" applyAlignment="1">
      <alignment horizontal="right" vertical="center"/>
    </xf>
    <xf numFmtId="195" fontId="44" fillId="0" borderId="9" xfId="39" applyNumberFormat="1" applyFont="1" applyBorder="1">
      <alignment vertical="center"/>
    </xf>
    <xf numFmtId="0" fontId="30" fillId="0" borderId="26" xfId="39" applyFont="1" applyBorder="1" applyAlignment="1">
      <alignment horizontal="left" vertical="center"/>
    </xf>
    <xf numFmtId="193" fontId="44" fillId="0" borderId="7" xfId="39" applyNumberFormat="1" applyFont="1" applyFill="1" applyBorder="1" applyAlignment="1">
      <alignment vertical="center" wrapText="1"/>
    </xf>
    <xf numFmtId="193" fontId="44" fillId="0" borderId="75" xfId="39" applyNumberFormat="1" applyFont="1" applyFill="1" applyBorder="1" applyAlignment="1">
      <alignment vertical="center" wrapText="1"/>
    </xf>
    <xf numFmtId="195" fontId="44" fillId="0" borderId="21" xfId="39" applyNumberFormat="1" applyFont="1" applyBorder="1">
      <alignment vertical="center"/>
    </xf>
    <xf numFmtId="193" fontId="44" fillId="0" borderId="91" xfId="39" applyNumberFormat="1" applyFont="1" applyFill="1" applyBorder="1" applyAlignment="1">
      <alignment vertical="center" wrapText="1"/>
    </xf>
    <xf numFmtId="0" fontId="48" fillId="0" borderId="21" xfId="39" quotePrefix="1" applyFont="1" applyBorder="1" applyAlignment="1">
      <alignment horizontal="center" vertical="center"/>
    </xf>
    <xf numFmtId="3" fontId="48" fillId="0" borderId="75" xfId="39" applyNumberFormat="1" applyFont="1" applyBorder="1" applyAlignment="1">
      <alignment horizontal="center" vertical="center"/>
    </xf>
    <xf numFmtId="193" fontId="44" fillId="7" borderId="7" xfId="39" applyNumberFormat="1" applyFont="1" applyFill="1" applyBorder="1" applyAlignment="1">
      <alignment horizontal="right" vertical="center" wrapText="1"/>
    </xf>
    <xf numFmtId="193" fontId="44" fillId="7" borderId="75" xfId="39" applyNumberFormat="1" applyFont="1" applyFill="1" applyBorder="1" applyAlignment="1">
      <alignment horizontal="right" vertical="center" wrapText="1"/>
    </xf>
    <xf numFmtId="0" fontId="44" fillId="7" borderId="7" xfId="39" applyFont="1" applyFill="1" applyBorder="1" applyAlignment="1">
      <alignment horizontal="right" vertical="center"/>
    </xf>
    <xf numFmtId="193" fontId="44" fillId="7" borderId="91" xfId="39" applyNumberFormat="1" applyFont="1" applyFill="1" applyBorder="1" applyAlignment="1">
      <alignment horizontal="right" vertical="center" wrapText="1"/>
    </xf>
    <xf numFmtId="0" fontId="44" fillId="0" borderId="8" xfId="39" applyFont="1" applyBorder="1" applyAlignment="1">
      <alignment horizontal="right" vertical="center"/>
    </xf>
    <xf numFmtId="0" fontId="48" fillId="0" borderId="21" xfId="39" applyFont="1" applyBorder="1" applyAlignment="1">
      <alignment horizontal="center" vertical="center"/>
    </xf>
    <xf numFmtId="195" fontId="44" fillId="0" borderId="8" xfId="39" applyNumberFormat="1" applyFont="1" applyBorder="1">
      <alignment vertical="center"/>
    </xf>
    <xf numFmtId="0" fontId="48" fillId="0" borderId="1" xfId="39" applyFont="1" applyBorder="1" applyAlignment="1">
      <alignment horizontal="center" vertical="center"/>
    </xf>
    <xf numFmtId="0" fontId="48" fillId="0" borderId="1" xfId="39" quotePrefix="1" applyFont="1" applyBorder="1" applyAlignment="1">
      <alignment horizontal="center" vertical="center"/>
    </xf>
    <xf numFmtId="3" fontId="48" fillId="0" borderId="94" xfId="39" applyNumberFormat="1" applyFont="1" applyBorder="1" applyAlignment="1">
      <alignment horizontal="center" vertical="center"/>
    </xf>
    <xf numFmtId="0" fontId="48" fillId="0" borderId="0" xfId="39" applyFont="1" applyBorder="1" applyAlignment="1">
      <alignment horizontal="right" vertical="center"/>
    </xf>
    <xf numFmtId="0" fontId="48" fillId="0" borderId="2" xfId="39" applyFont="1" applyBorder="1" applyAlignment="1">
      <alignment horizontal="center" vertical="center"/>
    </xf>
    <xf numFmtId="195" fontId="44" fillId="6" borderId="183" xfId="39" applyNumberFormat="1" applyFont="1" applyFill="1" applyBorder="1">
      <alignment vertical="center"/>
    </xf>
    <xf numFmtId="0" fontId="49" fillId="0" borderId="1" xfId="39" applyFont="1" applyBorder="1" applyAlignment="1">
      <alignment horizontal="left" vertical="center"/>
    </xf>
    <xf numFmtId="0" fontId="44" fillId="0" borderId="98" xfId="39" applyFont="1" applyBorder="1">
      <alignment vertical="center"/>
    </xf>
    <xf numFmtId="0" fontId="44" fillId="0" borderId="99" xfId="39" applyFont="1" applyBorder="1">
      <alignment vertical="center"/>
    </xf>
    <xf numFmtId="0" fontId="48" fillId="0" borderId="100" xfId="39" applyFont="1" applyBorder="1">
      <alignment vertical="center"/>
    </xf>
    <xf numFmtId="0" fontId="48" fillId="0" borderId="101" xfId="39" applyFont="1" applyBorder="1" applyAlignment="1">
      <alignment horizontal="center" vertical="center"/>
    </xf>
    <xf numFmtId="0" fontId="48" fillId="0" borderId="101" xfId="39" quotePrefix="1" applyFont="1" applyBorder="1" applyAlignment="1">
      <alignment horizontal="center" vertical="center"/>
    </xf>
    <xf numFmtId="3" fontId="48" fillId="0" borderId="102" xfId="39" applyNumberFormat="1" applyFont="1" applyBorder="1" applyAlignment="1">
      <alignment horizontal="center" vertical="center"/>
    </xf>
    <xf numFmtId="0" fontId="48" fillId="0" borderId="99" xfId="39" applyFont="1" applyBorder="1" applyAlignment="1">
      <alignment horizontal="center" vertical="center"/>
    </xf>
    <xf numFmtId="0" fontId="48" fillId="0" borderId="100" xfId="39" applyFont="1" applyBorder="1" applyAlignment="1">
      <alignment horizontal="center" vertical="center" shrinkToFit="1"/>
    </xf>
    <xf numFmtId="0" fontId="48" fillId="0" borderId="103" xfId="39" applyFont="1" applyBorder="1" applyAlignment="1">
      <alignment horizontal="center" vertical="center"/>
    </xf>
    <xf numFmtId="0" fontId="44" fillId="0" borderId="0" xfId="39" applyFont="1" applyAlignment="1">
      <alignment vertical="center"/>
    </xf>
    <xf numFmtId="0" fontId="44" fillId="0" borderId="8" xfId="39" applyNumberFormat="1" applyFont="1" applyBorder="1" applyAlignment="1">
      <alignment horizontal="right" vertical="center"/>
    </xf>
    <xf numFmtId="0" fontId="26" fillId="0" borderId="0" xfId="39" applyFont="1">
      <alignment vertical="center"/>
    </xf>
    <xf numFmtId="0" fontId="44" fillId="0" borderId="0" xfId="39" applyFont="1" applyFill="1" applyAlignment="1">
      <alignment horizontal="center" vertical="center"/>
    </xf>
    <xf numFmtId="195" fontId="44" fillId="0" borderId="0" xfId="39" applyNumberFormat="1" applyFont="1" applyFill="1" applyBorder="1">
      <alignment vertical="center"/>
    </xf>
    <xf numFmtId="195" fontId="44" fillId="0" borderId="21" xfId="39" applyNumberFormat="1" applyFont="1" applyFill="1" applyBorder="1">
      <alignment vertical="center"/>
    </xf>
    <xf numFmtId="196" fontId="44" fillId="0" borderId="21" xfId="39" applyNumberFormat="1" applyFont="1" applyFill="1" applyBorder="1">
      <alignment vertical="center"/>
    </xf>
    <xf numFmtId="3" fontId="45" fillId="0" borderId="21" xfId="39" applyNumberFormat="1" applyFont="1" applyFill="1" applyBorder="1">
      <alignment vertical="center"/>
    </xf>
    <xf numFmtId="200" fontId="44" fillId="0" borderId="0" xfId="39" applyNumberFormat="1" applyFont="1">
      <alignment vertical="center"/>
    </xf>
    <xf numFmtId="201" fontId="44" fillId="0" borderId="0" xfId="39" applyNumberFormat="1" applyFont="1">
      <alignment vertical="center"/>
    </xf>
    <xf numFmtId="195" fontId="44" fillId="0" borderId="6" xfId="39" applyNumberFormat="1" applyFont="1" applyFill="1" applyBorder="1">
      <alignment vertical="center"/>
    </xf>
    <xf numFmtId="3" fontId="45" fillId="0" borderId="0" xfId="39" applyNumberFormat="1" applyFont="1" applyFill="1" applyBorder="1">
      <alignment vertical="center"/>
    </xf>
    <xf numFmtId="195" fontId="44" fillId="4" borderId="184" xfId="39" applyNumberFormat="1" applyFont="1" applyFill="1" applyBorder="1">
      <alignment vertical="center"/>
    </xf>
    <xf numFmtId="195" fontId="44" fillId="4" borderId="185" xfId="39" applyNumberFormat="1" applyFont="1" applyFill="1" applyBorder="1">
      <alignment vertical="center"/>
    </xf>
    <xf numFmtId="3" fontId="44" fillId="0" borderId="26" xfId="39" applyNumberFormat="1" applyFont="1" applyFill="1" applyBorder="1">
      <alignment vertical="center"/>
    </xf>
    <xf numFmtId="0" fontId="44" fillId="0" borderId="0" xfId="39" applyFont="1" applyFill="1" applyAlignment="1">
      <alignment horizontal="right" vertical="center"/>
    </xf>
    <xf numFmtId="0" fontId="44" fillId="0" borderId="24" xfId="39" applyNumberFormat="1" applyFont="1" applyBorder="1">
      <alignment vertical="center"/>
    </xf>
    <xf numFmtId="195" fontId="44" fillId="0" borderId="1" xfId="39" applyNumberFormat="1" applyFont="1" applyBorder="1">
      <alignment vertical="center"/>
    </xf>
    <xf numFmtId="3" fontId="44" fillId="0" borderId="6" xfId="39" applyNumberFormat="1" applyFont="1" applyBorder="1">
      <alignment vertical="center"/>
    </xf>
    <xf numFmtId="0" fontId="44" fillId="0" borderId="0" xfId="39" applyNumberFormat="1" applyFont="1" applyBorder="1">
      <alignment vertical="center"/>
    </xf>
    <xf numFmtId="195" fontId="44" fillId="0" borderId="0" xfId="39" applyNumberFormat="1" applyFont="1" applyBorder="1">
      <alignment vertical="center"/>
    </xf>
    <xf numFmtId="0" fontId="44" fillId="0" borderId="0" xfId="39" applyFont="1" applyAlignment="1">
      <alignment horizontal="left" vertical="center"/>
    </xf>
    <xf numFmtId="195" fontId="44" fillId="0" borderId="0" xfId="39" applyNumberFormat="1" applyFont="1" applyFill="1">
      <alignment vertical="center"/>
    </xf>
    <xf numFmtId="0" fontId="44" fillId="0" borderId="0" xfId="39" applyNumberFormat="1" applyFont="1" applyFill="1" applyBorder="1">
      <alignment vertical="center"/>
    </xf>
    <xf numFmtId="3" fontId="36" fillId="0" borderId="21" xfId="39" applyNumberFormat="1" applyFont="1" applyFill="1" applyBorder="1">
      <alignment vertical="center"/>
    </xf>
    <xf numFmtId="0" fontId="44" fillId="0" borderId="0" xfId="39" applyNumberFormat="1" applyFont="1" applyFill="1" applyBorder="1" applyAlignment="1">
      <alignment horizontal="right" vertical="center"/>
    </xf>
    <xf numFmtId="3" fontId="26" fillId="0" borderId="21" xfId="39" applyNumberFormat="1" applyFont="1" applyFill="1" applyBorder="1">
      <alignment vertical="center"/>
    </xf>
    <xf numFmtId="3" fontId="44" fillId="0" borderId="0" xfId="39" applyNumberFormat="1" applyFont="1" applyFill="1" applyBorder="1">
      <alignment vertical="center"/>
    </xf>
    <xf numFmtId="0" fontId="44" fillId="0" borderId="21" xfId="39" applyFont="1" applyFill="1" applyBorder="1">
      <alignment vertical="center"/>
    </xf>
    <xf numFmtId="3" fontId="44" fillId="0" borderId="21" xfId="39" applyNumberFormat="1" applyFont="1" applyFill="1" applyBorder="1">
      <alignment vertical="center"/>
    </xf>
    <xf numFmtId="0" fontId="44" fillId="0" borderId="26" xfId="39" applyNumberFormat="1" applyFont="1" applyFill="1" applyBorder="1">
      <alignment vertical="center"/>
    </xf>
    <xf numFmtId="195" fontId="44" fillId="0" borderId="26" xfId="39" applyNumberFormat="1" applyFont="1" applyFill="1" applyBorder="1">
      <alignment vertical="center"/>
    </xf>
    <xf numFmtId="2" fontId="44" fillId="0" borderId="0" xfId="39" applyNumberFormat="1" applyFont="1">
      <alignment vertical="center"/>
    </xf>
    <xf numFmtId="0" fontId="26" fillId="0" borderId="0" xfId="39" applyFont="1" applyFill="1">
      <alignment vertical="center"/>
    </xf>
    <xf numFmtId="0" fontId="44" fillId="0" borderId="21" xfId="39" applyNumberFormat="1" applyFont="1" applyFill="1" applyBorder="1">
      <alignment vertical="center"/>
    </xf>
    <xf numFmtId="0" fontId="45" fillId="0" borderId="0" xfId="39" applyFont="1" applyFill="1">
      <alignment vertical="center"/>
    </xf>
    <xf numFmtId="0" fontId="45" fillId="0" borderId="0" xfId="39" applyNumberFormat="1" applyFont="1" applyFill="1" applyBorder="1">
      <alignment vertical="center"/>
    </xf>
    <xf numFmtId="195" fontId="36" fillId="0" borderId="0" xfId="39" applyNumberFormat="1" applyFont="1" applyFill="1" applyBorder="1">
      <alignment vertical="center"/>
    </xf>
    <xf numFmtId="3" fontId="44" fillId="0" borderId="25" xfId="39" applyNumberFormat="1" applyFont="1" applyBorder="1">
      <alignment vertical="center"/>
    </xf>
    <xf numFmtId="195" fontId="44" fillId="0" borderId="10" xfId="39" applyNumberFormat="1" applyFont="1" applyBorder="1">
      <alignment vertical="center"/>
    </xf>
    <xf numFmtId="3" fontId="44" fillId="0" borderId="10" xfId="39" applyNumberFormat="1" applyFont="1" applyBorder="1">
      <alignment vertical="center"/>
    </xf>
    <xf numFmtId="195" fontId="44" fillId="0" borderId="25" xfId="39" applyNumberFormat="1" applyFont="1" applyBorder="1">
      <alignment vertical="center"/>
    </xf>
    <xf numFmtId="195" fontId="44" fillId="0" borderId="26" xfId="39" applyNumberFormat="1" applyFont="1" applyBorder="1">
      <alignment vertical="center"/>
    </xf>
    <xf numFmtId="3" fontId="44" fillId="0" borderId="0" xfId="39" applyNumberFormat="1" applyFont="1" applyBorder="1">
      <alignment vertical="center"/>
    </xf>
    <xf numFmtId="3" fontId="44" fillId="0" borderId="9" xfId="39" applyNumberFormat="1" applyFont="1" applyBorder="1">
      <alignment vertical="center"/>
    </xf>
    <xf numFmtId="0" fontId="44" fillId="0" borderId="2" xfId="39" applyNumberFormat="1" applyFont="1" applyBorder="1">
      <alignment vertical="center"/>
    </xf>
    <xf numFmtId="195" fontId="44" fillId="4" borderId="186" xfId="39" applyNumberFormat="1" applyFont="1" applyFill="1" applyBorder="1">
      <alignment vertical="center"/>
    </xf>
    <xf numFmtId="195" fontId="44" fillId="4" borderId="187" xfId="39" applyNumberFormat="1" applyFont="1" applyFill="1" applyBorder="1">
      <alignment vertical="center"/>
    </xf>
    <xf numFmtId="3" fontId="44" fillId="0" borderId="2" xfId="39" applyNumberFormat="1" applyFont="1" applyBorder="1">
      <alignment vertical="center"/>
    </xf>
    <xf numFmtId="195" fontId="44" fillId="4" borderId="188" xfId="39" applyNumberFormat="1" applyFont="1" applyFill="1" applyBorder="1">
      <alignment vertical="center"/>
    </xf>
    <xf numFmtId="195" fontId="44" fillId="4" borderId="189" xfId="39" applyNumberFormat="1" applyFont="1" applyFill="1" applyBorder="1">
      <alignment vertical="center"/>
    </xf>
    <xf numFmtId="0" fontId="44" fillId="3" borderId="183" xfId="39" applyNumberFormat="1" applyFont="1" applyFill="1" applyBorder="1">
      <alignment vertical="center"/>
    </xf>
    <xf numFmtId="195" fontId="44" fillId="0" borderId="157" xfId="39" applyNumberFormat="1" applyFont="1" applyBorder="1">
      <alignment vertical="center"/>
    </xf>
    <xf numFmtId="0" fontId="44" fillId="0" borderId="190" xfId="39" applyFont="1" applyBorder="1">
      <alignment vertical="center"/>
    </xf>
    <xf numFmtId="195" fontId="44" fillId="4" borderId="191" xfId="39" applyNumberFormat="1" applyFont="1" applyFill="1" applyBorder="1">
      <alignment vertical="center"/>
    </xf>
    <xf numFmtId="195" fontId="44" fillId="4" borderId="192" xfId="39" applyNumberFormat="1" applyFont="1" applyFill="1" applyBorder="1">
      <alignment vertical="center"/>
    </xf>
    <xf numFmtId="195" fontId="44" fillId="4" borderId="193" xfId="39" applyNumberFormat="1" applyFont="1" applyFill="1" applyBorder="1">
      <alignment vertical="center"/>
    </xf>
    <xf numFmtId="0" fontId="44" fillId="0" borderId="0" xfId="39" applyFont="1" applyFill="1" applyBorder="1" applyAlignment="1">
      <alignment horizontal="left" vertical="center" wrapText="1"/>
    </xf>
    <xf numFmtId="0" fontId="44" fillId="0" borderId="0" xfId="39" applyFont="1" applyFill="1" applyBorder="1" applyAlignment="1">
      <alignment vertical="center" wrapText="1"/>
    </xf>
    <xf numFmtId="0" fontId="44" fillId="0" borderId="147" xfId="39" applyFont="1" applyBorder="1" applyAlignment="1">
      <alignment horizontal="left" vertical="center" wrapText="1"/>
    </xf>
    <xf numFmtId="0" fontId="44" fillId="0" borderId="194" xfId="39" applyFont="1" applyBorder="1" applyAlignment="1">
      <alignment vertical="center" wrapText="1"/>
    </xf>
    <xf numFmtId="0" fontId="44" fillId="0" borderId="2" xfId="39" applyFont="1" applyBorder="1" applyAlignment="1">
      <alignment horizontal="left" vertical="center" wrapText="1"/>
    </xf>
    <xf numFmtId="0" fontId="44" fillId="0" borderId="2" xfId="39" applyFont="1" applyBorder="1">
      <alignment vertical="center"/>
    </xf>
    <xf numFmtId="0" fontId="44" fillId="0" borderId="25" xfId="39" applyFont="1" applyBorder="1">
      <alignment vertical="center"/>
    </xf>
    <xf numFmtId="0" fontId="44" fillId="0" borderId="10" xfId="39" applyFont="1" applyBorder="1">
      <alignment vertical="center"/>
    </xf>
    <xf numFmtId="202" fontId="44" fillId="0" borderId="0" xfId="39" applyNumberFormat="1" applyFont="1" applyBorder="1">
      <alignment vertical="center"/>
    </xf>
    <xf numFmtId="0" fontId="44" fillId="0" borderId="0" xfId="39" applyFont="1" applyBorder="1" applyAlignment="1">
      <alignment vertical="center" wrapText="1"/>
    </xf>
    <xf numFmtId="0" fontId="44" fillId="0" borderId="27" xfId="39" applyNumberFormat="1" applyFont="1" applyFill="1" applyBorder="1">
      <alignment vertical="center"/>
    </xf>
    <xf numFmtId="3" fontId="44" fillId="0" borderId="27" xfId="39" applyNumberFormat="1" applyFont="1" applyFill="1" applyBorder="1">
      <alignment vertical="center"/>
    </xf>
    <xf numFmtId="0" fontId="44" fillId="0" borderId="2" xfId="39" applyFont="1" applyFill="1" applyBorder="1">
      <alignment vertical="center"/>
    </xf>
    <xf numFmtId="195" fontId="44" fillId="0" borderId="27" xfId="39" applyNumberFormat="1" applyFont="1" applyFill="1" applyBorder="1">
      <alignment vertical="center"/>
    </xf>
    <xf numFmtId="0" fontId="7" fillId="0" borderId="0" xfId="39" applyFont="1" applyFill="1">
      <alignment vertical="center"/>
    </xf>
    <xf numFmtId="0" fontId="44" fillId="0" borderId="25" xfId="39" applyNumberFormat="1" applyFont="1" applyFill="1" applyBorder="1">
      <alignment vertical="center"/>
    </xf>
    <xf numFmtId="3" fontId="44" fillId="0" borderId="145" xfId="39" applyNumberFormat="1" applyFont="1" applyFill="1" applyBorder="1">
      <alignment vertical="center"/>
    </xf>
    <xf numFmtId="3" fontId="44" fillId="0" borderId="9" xfId="39" applyNumberFormat="1" applyFont="1" applyFill="1" applyBorder="1">
      <alignment vertical="center"/>
    </xf>
    <xf numFmtId="195" fontId="44" fillId="4" borderId="195" xfId="39" applyNumberFormat="1" applyFont="1" applyFill="1" applyBorder="1">
      <alignment vertical="center"/>
    </xf>
    <xf numFmtId="0" fontId="44" fillId="0" borderId="3" xfId="39" applyFont="1" applyFill="1" applyBorder="1" applyAlignment="1">
      <alignment horizontal="right" vertical="center"/>
    </xf>
    <xf numFmtId="202" fontId="44" fillId="0" borderId="0" xfId="39" applyNumberFormat="1" applyFont="1" applyFill="1" applyBorder="1">
      <alignment vertical="center"/>
    </xf>
    <xf numFmtId="9" fontId="44" fillId="2" borderId="196" xfId="39" applyNumberFormat="1" applyFont="1" applyFill="1" applyBorder="1">
      <alignment vertical="center"/>
    </xf>
    <xf numFmtId="0" fontId="44" fillId="0" borderId="197" xfId="39" applyNumberFormat="1" applyFont="1" applyBorder="1">
      <alignment vertical="center"/>
    </xf>
    <xf numFmtId="9" fontId="44" fillId="4" borderId="198" xfId="39" applyNumberFormat="1" applyFont="1" applyFill="1" applyBorder="1">
      <alignment vertical="center"/>
    </xf>
    <xf numFmtId="0" fontId="44" fillId="3" borderId="183" xfId="39" applyFont="1" applyFill="1" applyBorder="1" applyAlignment="1">
      <alignment horizontal="right" vertical="center"/>
    </xf>
    <xf numFmtId="0" fontId="44" fillId="0" borderId="6" xfId="39" applyFont="1" applyBorder="1" applyAlignment="1">
      <alignment vertical="center" wrapText="1"/>
    </xf>
    <xf numFmtId="0" fontId="48" fillId="0" borderId="16" xfId="39" applyFont="1" applyBorder="1" applyAlignment="1">
      <alignment horizontal="center" vertical="center"/>
    </xf>
    <xf numFmtId="0" fontId="44" fillId="0" borderId="0" xfId="39" applyFont="1" applyBorder="1" applyAlignment="1">
      <alignment horizontal="center" vertical="center"/>
    </xf>
    <xf numFmtId="0" fontId="35" fillId="0" borderId="0" xfId="21">
      <alignment vertical="center"/>
    </xf>
    <xf numFmtId="0" fontId="35" fillId="0" borderId="0" xfId="21" applyFont="1">
      <alignment vertical="center"/>
    </xf>
    <xf numFmtId="0" fontId="35" fillId="0" borderId="0" xfId="21" applyNumberFormat="1" applyFill="1">
      <alignment vertical="center"/>
    </xf>
    <xf numFmtId="195" fontId="35" fillId="0" borderId="0" xfId="21" applyNumberFormat="1" applyFill="1">
      <alignment vertical="center"/>
    </xf>
    <xf numFmtId="9" fontId="35" fillId="0" borderId="0" xfId="21" applyNumberFormat="1" applyFont="1" applyAlignment="1">
      <alignment horizontal="center" vertical="center"/>
    </xf>
    <xf numFmtId="0" fontId="35" fillId="0" borderId="0" xfId="21" applyFont="1" applyAlignment="1">
      <alignment vertical="center" wrapText="1"/>
    </xf>
    <xf numFmtId="197" fontId="35" fillId="0" borderId="0" xfId="21" applyNumberFormat="1" applyFont="1" applyAlignment="1">
      <alignment horizontal="center" vertical="center"/>
    </xf>
    <xf numFmtId="0" fontId="35" fillId="0" borderId="0" xfId="21" applyFont="1" applyAlignment="1">
      <alignment horizontal="center" vertical="center" wrapText="1"/>
    </xf>
    <xf numFmtId="0" fontId="35" fillId="0" borderId="0" xfId="21" applyFont="1" applyAlignment="1">
      <alignment horizontal="center" vertical="center"/>
    </xf>
    <xf numFmtId="201" fontId="35" fillId="0" borderId="0" xfId="21" applyNumberFormat="1" applyFill="1" applyAlignment="1">
      <alignment vertical="center" wrapText="1"/>
    </xf>
    <xf numFmtId="0" fontId="35" fillId="0" borderId="0" xfId="21" applyFill="1" applyAlignment="1">
      <alignment vertical="center" wrapText="1"/>
    </xf>
    <xf numFmtId="0" fontId="35" fillId="0" borderId="0" xfId="21" applyAlignment="1">
      <alignment vertical="center" wrapText="1"/>
    </xf>
    <xf numFmtId="0" fontId="35" fillId="0" borderId="0" xfId="21" applyAlignment="1">
      <alignment horizontal="center" vertical="center"/>
    </xf>
    <xf numFmtId="0" fontId="7" fillId="0" borderId="0" xfId="24" applyFont="1"/>
    <xf numFmtId="0" fontId="5" fillId="0" borderId="0" xfId="24"/>
    <xf numFmtId="0" fontId="50" fillId="0" borderId="0" xfId="24" applyFont="1"/>
    <xf numFmtId="0" fontId="35" fillId="0" borderId="0" xfId="21" applyFont="1" applyFill="1">
      <alignment vertical="center"/>
    </xf>
    <xf numFmtId="0" fontId="35" fillId="5" borderId="0" xfId="21" applyFont="1" applyFill="1">
      <alignment vertical="center"/>
    </xf>
    <xf numFmtId="0" fontId="50" fillId="0" borderId="0" xfId="24" applyFont="1" applyFill="1"/>
    <xf numFmtId="0" fontId="50" fillId="5" borderId="0" xfId="24" applyFont="1" applyFill="1"/>
    <xf numFmtId="0" fontId="42" fillId="0" borderId="0" xfId="28" applyFont="1" applyAlignment="1">
      <alignment horizontal="center"/>
    </xf>
    <xf numFmtId="195" fontId="51" fillId="0" borderId="0" xfId="40" applyNumberFormat="1" applyFont="1" applyFill="1" applyBorder="1" applyAlignment="1" applyProtection="1">
      <alignment horizontal="center" vertical="center"/>
      <protection locked="0"/>
    </xf>
    <xf numFmtId="0" fontId="42" fillId="0" borderId="0" xfId="28" applyFont="1" applyFill="1" applyAlignment="1">
      <alignment horizontal="center"/>
    </xf>
    <xf numFmtId="195" fontId="44" fillId="3" borderId="200" xfId="39" applyNumberFormat="1" applyFont="1" applyFill="1" applyBorder="1">
      <alignment vertical="center"/>
    </xf>
    <xf numFmtId="195" fontId="44" fillId="3" borderId="203" xfId="39" applyNumberFormat="1" applyFont="1" applyFill="1" applyBorder="1">
      <alignment vertical="center"/>
    </xf>
    <xf numFmtId="3" fontId="44" fillId="0" borderId="6" xfId="39" applyNumberFormat="1" applyFont="1" applyFill="1" applyBorder="1" applyAlignment="1">
      <alignment horizontal="left" vertical="center"/>
    </xf>
    <xf numFmtId="0" fontId="35" fillId="0" borderId="0" xfId="21" applyFill="1">
      <alignment vertical="center"/>
    </xf>
    <xf numFmtId="0" fontId="7" fillId="0" borderId="0" xfId="28" applyFont="1"/>
    <xf numFmtId="0" fontId="44" fillId="0" borderId="10" xfId="39" applyFont="1" applyBorder="1" applyAlignment="1">
      <alignment horizontal="left" vertical="center" wrapText="1"/>
    </xf>
    <xf numFmtId="0" fontId="44" fillId="0" borderId="25" xfId="39" applyFont="1" applyBorder="1" applyAlignment="1">
      <alignment horizontal="left" vertical="center" wrapText="1"/>
    </xf>
    <xf numFmtId="0" fontId="44" fillId="0" borderId="23" xfId="39" applyFont="1" applyBorder="1" applyAlignment="1">
      <alignment horizontal="left" vertical="center" wrapText="1"/>
    </xf>
    <xf numFmtId="3" fontId="44" fillId="0" borderId="2" xfId="39" applyNumberFormat="1" applyFont="1" applyBorder="1" applyAlignment="1">
      <alignment horizontal="left" vertical="center"/>
    </xf>
    <xf numFmtId="193" fontId="44" fillId="0" borderId="75" xfId="39" applyNumberFormat="1" applyFont="1" applyFill="1" applyBorder="1" applyAlignment="1">
      <alignment horizontal="right" vertical="center"/>
    </xf>
    <xf numFmtId="193" fontId="44" fillId="0" borderId="21" xfId="39" applyNumberFormat="1" applyFont="1" applyFill="1" applyBorder="1" applyAlignment="1">
      <alignment horizontal="right" vertical="center"/>
    </xf>
    <xf numFmtId="0" fontId="0" fillId="5" borderId="0" xfId="21" applyFont="1" applyFill="1">
      <alignment vertical="center"/>
    </xf>
    <xf numFmtId="9" fontId="35" fillId="0" borderId="0" xfId="21" applyNumberFormat="1" applyFont="1" applyFill="1" applyAlignment="1">
      <alignment horizontal="center" vertical="center"/>
    </xf>
    <xf numFmtId="0" fontId="36" fillId="0" borderId="0" xfId="0" applyFont="1" applyAlignment="1"/>
    <xf numFmtId="0" fontId="37" fillId="0" borderId="0" xfId="0" applyFont="1" applyAlignment="1"/>
    <xf numFmtId="0" fontId="7" fillId="0" borderId="0" xfId="0" applyFont="1" applyFill="1" applyAlignment="1"/>
    <xf numFmtId="195" fontId="37" fillId="0" borderId="0" xfId="40" applyNumberFormat="1" applyFont="1" applyFill="1" applyBorder="1" applyAlignment="1" applyProtection="1">
      <alignment horizontal="center" vertical="center"/>
      <protection locked="0"/>
    </xf>
    <xf numFmtId="3" fontId="7" fillId="0" borderId="0" xfId="31" applyNumberFormat="1" applyFont="1" applyFill="1" applyAlignment="1">
      <alignment vertical="center"/>
    </xf>
    <xf numFmtId="0" fontId="7" fillId="0" borderId="0" xfId="31" applyFont="1" applyFill="1">
      <alignment vertical="center"/>
    </xf>
    <xf numFmtId="0" fontId="14" fillId="0" borderId="0" xfId="31" applyNumberFormat="1" applyFont="1" applyFill="1" applyAlignment="1">
      <alignment horizontal="center" vertical="center"/>
    </xf>
    <xf numFmtId="177" fontId="14" fillId="0" borderId="0" xfId="31" applyNumberFormat="1" applyFont="1" applyFill="1" applyAlignment="1">
      <alignment horizontal="center" vertical="center"/>
    </xf>
    <xf numFmtId="176" fontId="14" fillId="0" borderId="0" xfId="31" applyNumberFormat="1" applyFont="1" applyFill="1" applyAlignment="1">
      <alignment vertical="center" shrinkToFit="1"/>
    </xf>
    <xf numFmtId="176" fontId="7" fillId="0" borderId="0" xfId="31" applyNumberFormat="1" applyFont="1" applyFill="1" applyAlignment="1">
      <alignment vertical="center"/>
    </xf>
    <xf numFmtId="176" fontId="14" fillId="0" borderId="0" xfId="31" applyNumberFormat="1" applyFont="1" applyFill="1" applyAlignment="1">
      <alignment vertical="center"/>
    </xf>
    <xf numFmtId="178" fontId="14" fillId="0" borderId="0" xfId="31" applyNumberFormat="1" applyFont="1" applyFill="1" applyAlignment="1">
      <alignment vertical="center" shrinkToFit="1"/>
    </xf>
    <xf numFmtId="177" fontId="14" fillId="0" borderId="0" xfId="31" applyNumberFormat="1" applyFont="1" applyFill="1" applyAlignment="1">
      <alignment vertical="center"/>
    </xf>
    <xf numFmtId="3" fontId="14" fillId="0" borderId="0" xfId="31" applyNumberFormat="1" applyFont="1" applyFill="1" applyBorder="1" applyAlignment="1">
      <alignment vertical="center"/>
    </xf>
    <xf numFmtId="3" fontId="14" fillId="0" borderId="0" xfId="31" applyNumberFormat="1" applyFont="1" applyFill="1" applyAlignment="1">
      <alignment vertical="center"/>
    </xf>
    <xf numFmtId="3" fontId="7" fillId="0" borderId="0" xfId="31" applyNumberFormat="1" applyFont="1" applyFill="1" applyBorder="1" applyAlignment="1">
      <alignment vertical="center"/>
    </xf>
    <xf numFmtId="185" fontId="14" fillId="0" borderId="7" xfId="31" applyNumberFormat="1" applyFont="1" applyFill="1" applyBorder="1" applyAlignment="1">
      <alignment vertical="center" wrapText="1"/>
    </xf>
    <xf numFmtId="184" fontId="14" fillId="0" borderId="7" xfId="31" applyNumberFormat="1" applyFont="1" applyFill="1" applyBorder="1" applyAlignment="1">
      <alignment vertical="center" wrapText="1"/>
    </xf>
    <xf numFmtId="178" fontId="14" fillId="0" borderId="21" xfId="31" applyNumberFormat="1" applyFont="1" applyFill="1" applyBorder="1" applyAlignment="1">
      <alignment vertical="center" shrinkToFit="1"/>
    </xf>
    <xf numFmtId="177" fontId="14" fillId="0" borderId="3" xfId="31" applyNumberFormat="1" applyFont="1" applyFill="1" applyBorder="1" applyAlignment="1">
      <alignment vertical="center"/>
    </xf>
    <xf numFmtId="176" fontId="14" fillId="0" borderId="21" xfId="31" applyNumberFormat="1" applyFont="1" applyFill="1" applyBorder="1" applyAlignment="1">
      <alignment vertical="center"/>
    </xf>
    <xf numFmtId="177" fontId="14" fillId="0" borderId="0" xfId="31" applyNumberFormat="1" applyFont="1" applyFill="1" applyBorder="1" applyAlignment="1">
      <alignment vertical="center"/>
    </xf>
    <xf numFmtId="177" fontId="14" fillId="0" borderId="1" xfId="31" applyNumberFormat="1" applyFont="1" applyFill="1" applyBorder="1" applyAlignment="1">
      <alignment vertical="center"/>
    </xf>
    <xf numFmtId="178" fontId="14" fillId="0" borderId="17" xfId="31" applyNumberFormat="1" applyFont="1" applyFill="1" applyBorder="1" applyAlignment="1">
      <alignment vertical="center" shrinkToFit="1"/>
    </xf>
    <xf numFmtId="176" fontId="14" fillId="0" borderId="18" xfId="31" applyNumberFormat="1" applyFont="1" applyFill="1" applyBorder="1" applyAlignment="1">
      <alignment horizontal="right" vertical="center" wrapText="1"/>
    </xf>
    <xf numFmtId="177" fontId="14" fillId="0" borderId="19" xfId="31" applyNumberFormat="1" applyFont="1" applyFill="1" applyBorder="1" applyAlignment="1">
      <alignment horizontal="center" vertical="center" wrapText="1"/>
    </xf>
    <xf numFmtId="177" fontId="14" fillId="0" borderId="20" xfId="31" applyNumberFormat="1" applyFont="1" applyFill="1" applyBorder="1" applyAlignment="1">
      <alignment horizontal="right" vertical="center" wrapText="1"/>
    </xf>
    <xf numFmtId="177" fontId="14" fillId="0" borderId="19" xfId="31" applyNumberFormat="1" applyFont="1" applyFill="1" applyBorder="1" applyAlignment="1">
      <alignment horizontal="right" vertical="center"/>
    </xf>
    <xf numFmtId="176" fontId="14" fillId="0" borderId="18" xfId="31" applyNumberFormat="1" applyFont="1" applyFill="1" applyBorder="1" applyAlignment="1">
      <alignment horizontal="right" vertical="center"/>
    </xf>
    <xf numFmtId="3" fontId="14" fillId="0" borderId="2" xfId="31" applyNumberFormat="1" applyFont="1" applyFill="1" applyBorder="1" applyAlignment="1">
      <alignment horizontal="distributed" vertical="center"/>
    </xf>
    <xf numFmtId="3" fontId="14" fillId="0" borderId="17" xfId="31" applyNumberFormat="1" applyFont="1" applyFill="1" applyBorder="1" applyAlignment="1">
      <alignment horizontal="distributed" vertical="center"/>
    </xf>
    <xf numFmtId="183" fontId="14" fillId="0" borderId="16" xfId="31" applyNumberFormat="1" applyFont="1" applyFill="1" applyBorder="1" applyAlignment="1">
      <alignment horizontal="left" vertical="center" wrapText="1"/>
    </xf>
    <xf numFmtId="178" fontId="14" fillId="0" borderId="8" xfId="31" applyNumberFormat="1" applyFont="1" applyFill="1" applyBorder="1" applyAlignment="1">
      <alignment vertical="center" shrinkToFit="1"/>
    </xf>
    <xf numFmtId="176" fontId="14" fillId="0" borderId="0" xfId="31" applyNumberFormat="1" applyFont="1" applyFill="1" applyBorder="1" applyAlignment="1">
      <alignment vertical="center"/>
    </xf>
    <xf numFmtId="178" fontId="14" fillId="0" borderId="0" xfId="31" applyNumberFormat="1" applyFont="1" applyFill="1" applyBorder="1" applyAlignment="1">
      <alignment vertical="center" shrinkToFit="1"/>
    </xf>
    <xf numFmtId="177" fontId="14" fillId="0" borderId="2" xfId="31" applyNumberFormat="1" applyFont="1" applyFill="1" applyBorder="1" applyAlignment="1">
      <alignment vertical="center"/>
    </xf>
    <xf numFmtId="179" fontId="14" fillId="0" borderId="11" xfId="31" applyNumberFormat="1" applyFont="1" applyFill="1" applyBorder="1" applyAlignment="1">
      <alignment vertical="center" shrinkToFit="1"/>
    </xf>
    <xf numFmtId="177" fontId="14" fillId="0" borderId="12" xfId="31" applyNumberFormat="1" applyFont="1" applyFill="1" applyBorder="1" applyAlignment="1">
      <alignment horizontal="right" vertical="center" wrapText="1"/>
    </xf>
    <xf numFmtId="177" fontId="14" fillId="0" borderId="15" xfId="31" applyNumberFormat="1" applyFont="1" applyFill="1" applyBorder="1" applyAlignment="1">
      <alignment horizontal="center" vertical="center" wrapText="1"/>
    </xf>
    <xf numFmtId="177" fontId="14" fillId="0" borderId="14" xfId="31" applyNumberFormat="1" applyFont="1" applyFill="1" applyBorder="1" applyAlignment="1">
      <alignment horizontal="right" vertical="center" wrapText="1"/>
    </xf>
    <xf numFmtId="176" fontId="14" fillId="0" borderId="12" xfId="31" applyNumberFormat="1" applyFont="1" applyFill="1" applyBorder="1" applyAlignment="1">
      <alignment horizontal="right" vertical="center" wrapText="1"/>
    </xf>
    <xf numFmtId="177" fontId="14" fillId="0" borderId="13" xfId="31" applyNumberFormat="1" applyFont="1" applyFill="1" applyBorder="1" applyAlignment="1">
      <alignment horizontal="right" vertical="center"/>
    </xf>
    <xf numFmtId="176" fontId="14" fillId="0" borderId="12" xfId="31" applyNumberFormat="1" applyFont="1" applyFill="1" applyBorder="1" applyAlignment="1">
      <alignment horizontal="right" vertical="center"/>
    </xf>
    <xf numFmtId="3" fontId="14" fillId="0" borderId="11" xfId="31" applyNumberFormat="1" applyFont="1" applyFill="1" applyBorder="1" applyAlignment="1">
      <alignment horizontal="distributed" vertical="center"/>
    </xf>
    <xf numFmtId="0" fontId="9" fillId="0" borderId="0" xfId="31" applyFont="1" applyFill="1">
      <alignment vertical="center"/>
    </xf>
    <xf numFmtId="0" fontId="9" fillId="0" borderId="0" xfId="31" applyNumberFormat="1" applyFont="1" applyFill="1">
      <alignment vertical="center"/>
    </xf>
    <xf numFmtId="0" fontId="14" fillId="0" borderId="0" xfId="31" applyNumberFormat="1" applyFont="1" applyFill="1" applyBorder="1" applyAlignment="1">
      <alignment horizontal="center" vertical="center" wrapText="1"/>
    </xf>
    <xf numFmtId="177" fontId="14" fillId="0" borderId="0" xfId="31" applyNumberFormat="1" applyFont="1" applyFill="1" applyBorder="1" applyAlignment="1">
      <alignment horizontal="center" vertical="center" wrapText="1"/>
    </xf>
    <xf numFmtId="0" fontId="9" fillId="0" borderId="0" xfId="31" applyFont="1" applyFill="1" applyBorder="1">
      <alignment vertical="center"/>
    </xf>
    <xf numFmtId="0" fontId="7" fillId="0" borderId="0" xfId="31" applyFont="1" applyFill="1" applyBorder="1">
      <alignment vertical="center"/>
    </xf>
    <xf numFmtId="176" fontId="14" fillId="0" borderId="8" xfId="31" applyNumberFormat="1" applyFont="1" applyFill="1" applyBorder="1" applyAlignment="1">
      <alignment vertical="center" shrinkToFit="1"/>
    </xf>
    <xf numFmtId="176" fontId="7" fillId="0" borderId="8" xfId="31" applyNumberFormat="1" applyFont="1" applyFill="1" applyBorder="1" applyAlignment="1">
      <alignment vertical="center"/>
    </xf>
    <xf numFmtId="176" fontId="7" fillId="0" borderId="0" xfId="31" applyNumberFormat="1" applyFont="1" applyFill="1" applyBorder="1" applyAlignment="1">
      <alignment vertical="center"/>
    </xf>
    <xf numFmtId="176" fontId="14" fillId="0" borderId="0" xfId="31" applyNumberFormat="1" applyFont="1" applyFill="1" applyBorder="1" applyAlignment="1">
      <alignment horizontal="right" vertical="center" wrapText="1"/>
    </xf>
    <xf numFmtId="176" fontId="7" fillId="0" borderId="9" xfId="31" applyNumberFormat="1" applyFont="1" applyFill="1" applyBorder="1" applyAlignment="1">
      <alignment vertical="center"/>
    </xf>
    <xf numFmtId="176" fontId="14" fillId="0" borderId="0" xfId="31" applyNumberFormat="1" applyFont="1" applyFill="1" applyBorder="1" applyAlignment="1">
      <alignment vertical="center" wrapText="1"/>
    </xf>
    <xf numFmtId="176" fontId="14" fillId="0" borderId="8" xfId="31" applyNumberFormat="1" applyFont="1" applyFill="1" applyBorder="1" applyAlignment="1">
      <alignment vertical="center" wrapText="1"/>
    </xf>
    <xf numFmtId="176" fontId="14" fillId="0" borderId="9" xfId="31" applyNumberFormat="1" applyFont="1" applyFill="1" applyBorder="1" applyAlignment="1">
      <alignment vertical="center" wrapText="1"/>
    </xf>
    <xf numFmtId="176" fontId="14" fillId="0" borderId="0" xfId="31" applyNumberFormat="1" applyFont="1" applyFill="1" applyBorder="1" applyAlignment="1">
      <alignment vertical="center" shrinkToFit="1"/>
    </xf>
    <xf numFmtId="178" fontId="14" fillId="0" borderId="8" xfId="31" applyNumberFormat="1" applyFont="1" applyFill="1" applyBorder="1" applyAlignment="1">
      <alignment horizontal="right" vertical="center" shrinkToFit="1"/>
    </xf>
    <xf numFmtId="176" fontId="14" fillId="0" borderId="8" xfId="31" applyNumberFormat="1" applyFont="1" applyFill="1" applyBorder="1" applyAlignment="1">
      <alignment horizontal="right" vertical="center" wrapText="1"/>
    </xf>
    <xf numFmtId="177" fontId="14" fillId="0" borderId="8" xfId="31" applyNumberFormat="1" applyFont="1" applyFill="1" applyBorder="1" applyAlignment="1">
      <alignment horizontal="center" vertical="center" wrapText="1"/>
    </xf>
    <xf numFmtId="177" fontId="14" fillId="0" borderId="8" xfId="31" applyNumberFormat="1" applyFont="1" applyFill="1" applyBorder="1" applyAlignment="1">
      <alignment horizontal="right" vertical="center" wrapText="1"/>
    </xf>
    <xf numFmtId="177" fontId="14" fillId="0" borderId="8" xfId="31" applyNumberFormat="1" applyFont="1" applyFill="1" applyBorder="1" applyAlignment="1">
      <alignment horizontal="right" vertical="center"/>
    </xf>
    <xf numFmtId="176" fontId="14" fillId="0" borderId="8" xfId="31" applyNumberFormat="1" applyFont="1" applyFill="1" applyBorder="1" applyAlignment="1">
      <alignment horizontal="right" vertical="center"/>
    </xf>
    <xf numFmtId="3" fontId="14" fillId="0" borderId="8" xfId="31" applyNumberFormat="1" applyFont="1" applyFill="1" applyBorder="1" applyAlignment="1">
      <alignment vertical="center"/>
    </xf>
    <xf numFmtId="3" fontId="14" fillId="0" borderId="8" xfId="31" applyNumberFormat="1" applyFont="1" applyFill="1" applyBorder="1" applyAlignment="1">
      <alignment vertical="center" wrapText="1"/>
    </xf>
    <xf numFmtId="0" fontId="7" fillId="0" borderId="0" xfId="31" applyNumberFormat="1" applyFont="1" applyFill="1">
      <alignment vertical="center"/>
    </xf>
    <xf numFmtId="176" fontId="14" fillId="0" borderId="0" xfId="31" applyNumberFormat="1" applyFont="1" applyFill="1" applyBorder="1" applyAlignment="1">
      <alignment horizontal="center" vertical="center" wrapText="1"/>
    </xf>
    <xf numFmtId="176" fontId="14" fillId="0" borderId="2" xfId="31" applyNumberFormat="1" applyFont="1" applyFill="1" applyBorder="1" applyAlignment="1">
      <alignment vertical="center" wrapText="1"/>
    </xf>
    <xf numFmtId="176" fontId="14" fillId="0" borderId="2" xfId="31" applyNumberFormat="1" applyFont="1" applyFill="1" applyBorder="1" applyAlignment="1">
      <alignment horizontal="center" vertical="center" wrapText="1"/>
    </xf>
    <xf numFmtId="177" fontId="14" fillId="0" borderId="3" xfId="31" applyNumberFormat="1" applyFont="1" applyFill="1" applyBorder="1" applyAlignment="1">
      <alignment horizontal="center" vertical="center" wrapText="1"/>
    </xf>
    <xf numFmtId="177" fontId="14" fillId="0" borderId="5" xfId="31" applyNumberFormat="1" applyFont="1" applyFill="1" applyBorder="1" applyAlignment="1">
      <alignment horizontal="center" vertical="center" wrapText="1"/>
    </xf>
    <xf numFmtId="177" fontId="14" fillId="0" borderId="4" xfId="31" applyNumberFormat="1" applyFont="1" applyFill="1" applyBorder="1" applyAlignment="1">
      <alignment horizontal="center" vertical="center"/>
    </xf>
    <xf numFmtId="177" fontId="14" fillId="0" borderId="0" xfId="31" applyNumberFormat="1" applyFont="1" applyFill="1" applyBorder="1" applyAlignment="1">
      <alignment vertical="center" wrapText="1"/>
    </xf>
    <xf numFmtId="3" fontId="9" fillId="0" borderId="0" xfId="31" applyNumberFormat="1" applyFont="1" applyFill="1" applyAlignment="1">
      <alignment horizontal="left" vertical="center"/>
    </xf>
    <xf numFmtId="0" fontId="9" fillId="0" borderId="21" xfId="28" applyFont="1" applyFill="1" applyBorder="1" applyAlignment="1">
      <alignment vertical="center"/>
    </xf>
    <xf numFmtId="0" fontId="7" fillId="0" borderId="26" xfId="28" applyFont="1" applyFill="1" applyBorder="1" applyAlignment="1">
      <alignment vertical="center" wrapText="1"/>
    </xf>
    <xf numFmtId="0" fontId="7" fillId="0" borderId="0" xfId="28" applyFont="1" applyFill="1" applyAlignment="1">
      <alignment horizontal="right" vertical="center"/>
    </xf>
    <xf numFmtId="0" fontId="7" fillId="0" borderId="0" xfId="28" applyFont="1" applyFill="1" applyAlignment="1">
      <alignment horizontal="center" vertical="center"/>
    </xf>
    <xf numFmtId="0" fontId="7" fillId="0" borderId="0" xfId="28" applyFont="1" applyFill="1" applyAlignment="1">
      <alignment horizontal="distributed" vertical="center"/>
    </xf>
    <xf numFmtId="0" fontId="7" fillId="0" borderId="27" xfId="28" applyFont="1" applyFill="1" applyBorder="1" applyAlignment="1">
      <alignment vertical="center" wrapText="1"/>
    </xf>
    <xf numFmtId="0" fontId="9" fillId="0" borderId="0" xfId="28" applyFont="1" applyFill="1" applyAlignment="1">
      <alignment horizontal="center" vertical="center"/>
    </xf>
    <xf numFmtId="0" fontId="9" fillId="0" borderId="0" xfId="28" applyFont="1" applyFill="1" applyAlignment="1">
      <alignment vertical="center"/>
    </xf>
    <xf numFmtId="0" fontId="7" fillId="0" borderId="8" xfId="28" applyFont="1" applyFill="1" applyBorder="1" applyAlignment="1">
      <alignment vertical="center"/>
    </xf>
    <xf numFmtId="0" fontId="7" fillId="0" borderId="0" xfId="28" applyFont="1" applyFill="1" applyBorder="1" applyAlignment="1">
      <alignment vertical="center"/>
    </xf>
    <xf numFmtId="0" fontId="7" fillId="0" borderId="8" xfId="28" quotePrefix="1" applyFont="1" applyFill="1" applyBorder="1" applyAlignment="1">
      <alignment vertical="center" wrapText="1"/>
    </xf>
    <xf numFmtId="0" fontId="7" fillId="0" borderId="8" xfId="28" applyFont="1" applyFill="1" applyBorder="1" applyAlignment="1">
      <alignment vertical="center" wrapText="1"/>
    </xf>
    <xf numFmtId="0" fontId="7" fillId="0" borderId="3" xfId="28" applyFont="1" applyFill="1" applyBorder="1" applyAlignment="1">
      <alignment vertical="center"/>
    </xf>
    <xf numFmtId="0" fontId="7" fillId="0" borderId="0" xfId="28" applyFont="1" applyFill="1" applyBorder="1" applyAlignment="1">
      <alignment horizontal="left" vertical="center" wrapText="1"/>
    </xf>
    <xf numFmtId="0" fontId="7" fillId="0" borderId="23" xfId="28" applyFont="1" applyFill="1" applyBorder="1" applyAlignment="1">
      <alignment vertical="center"/>
    </xf>
    <xf numFmtId="0" fontId="7" fillId="0" borderId="25" xfId="28" applyFont="1" applyFill="1" applyBorder="1" applyAlignment="1">
      <alignment vertical="center"/>
    </xf>
    <xf numFmtId="176" fontId="14" fillId="0" borderId="0" xfId="31" applyNumberFormat="1" applyFont="1" applyFill="1" applyAlignment="1">
      <alignment horizontal="center" vertical="center"/>
    </xf>
    <xf numFmtId="178" fontId="7" fillId="0" borderId="0" xfId="31" applyNumberFormat="1" applyFont="1" applyFill="1" applyAlignment="1">
      <alignment vertical="center"/>
    </xf>
    <xf numFmtId="178" fontId="14" fillId="0" borderId="0" xfId="31" applyNumberFormat="1" applyFont="1" applyFill="1" applyAlignment="1">
      <alignment vertical="center"/>
    </xf>
    <xf numFmtId="178" fontId="7" fillId="0" borderId="0" xfId="31" applyNumberFormat="1" applyFont="1" applyFill="1" applyBorder="1" applyAlignment="1">
      <alignment vertical="center"/>
    </xf>
    <xf numFmtId="178" fontId="14" fillId="0" borderId="25" xfId="31" applyNumberFormat="1" applyFont="1" applyFill="1" applyBorder="1" applyAlignment="1">
      <alignment vertical="center"/>
    </xf>
    <xf numFmtId="178" fontId="14" fillId="0" borderId="0" xfId="31" applyNumberFormat="1" applyFont="1" applyFill="1" applyBorder="1" applyAlignment="1">
      <alignment vertical="center"/>
    </xf>
    <xf numFmtId="182" fontId="14" fillId="0" borderId="0" xfId="31" applyNumberFormat="1" applyFont="1" applyFill="1" applyBorder="1" applyAlignment="1">
      <alignment horizontal="right" vertical="center" wrapText="1"/>
    </xf>
    <xf numFmtId="176" fontId="14" fillId="0" borderId="7" xfId="31" applyNumberFormat="1" applyFont="1" applyFill="1" applyBorder="1" applyAlignment="1">
      <alignment horizontal="right" vertical="center" wrapText="1"/>
    </xf>
    <xf numFmtId="176" fontId="14" fillId="0" borderId="24" xfId="31" applyNumberFormat="1" applyFont="1" applyFill="1" applyBorder="1">
      <alignment vertical="center"/>
    </xf>
    <xf numFmtId="176" fontId="14" fillId="0" borderId="28" xfId="31" applyNumberFormat="1" applyFont="1" applyFill="1" applyBorder="1">
      <alignment vertical="center"/>
    </xf>
    <xf numFmtId="176" fontId="14" fillId="0" borderId="29" xfId="31" applyNumberFormat="1" applyFont="1" applyFill="1" applyBorder="1">
      <alignment vertical="center"/>
    </xf>
    <xf numFmtId="176" fontId="14" fillId="0" borderId="30" xfId="31" applyNumberFormat="1" applyFont="1" applyFill="1" applyBorder="1">
      <alignment vertical="center"/>
    </xf>
    <xf numFmtId="176" fontId="14" fillId="0" borderId="6" xfId="31" applyNumberFormat="1" applyFont="1" applyFill="1" applyBorder="1">
      <alignment vertical="center"/>
    </xf>
    <xf numFmtId="192" fontId="14" fillId="0" borderId="0" xfId="31" applyNumberFormat="1" applyFont="1" applyFill="1" applyBorder="1" applyAlignment="1">
      <alignment vertical="center"/>
    </xf>
    <xf numFmtId="176" fontId="7" fillId="0" borderId="7" xfId="31" applyNumberFormat="1" applyFont="1" applyFill="1" applyBorder="1" applyAlignment="1">
      <alignment vertical="center"/>
    </xf>
    <xf numFmtId="184" fontId="14" fillId="0" borderId="1" xfId="31" applyNumberFormat="1" applyFont="1" applyFill="1" applyBorder="1" applyAlignment="1">
      <alignment vertical="center" wrapText="1"/>
    </xf>
    <xf numFmtId="176" fontId="14" fillId="0" borderId="3" xfId="31" applyNumberFormat="1" applyFont="1" applyFill="1" applyBorder="1">
      <alignment vertical="center"/>
    </xf>
    <xf numFmtId="176" fontId="14" fillId="0" borderId="31" xfId="31" applyNumberFormat="1" applyFont="1" applyFill="1" applyBorder="1">
      <alignment vertical="center"/>
    </xf>
    <xf numFmtId="176" fontId="14" fillId="0" borderId="32" xfId="31" applyNumberFormat="1" applyFont="1" applyFill="1" applyBorder="1">
      <alignment vertical="center"/>
    </xf>
    <xf numFmtId="176" fontId="14" fillId="0" borderId="33" xfId="31" applyNumberFormat="1" applyFont="1" applyFill="1" applyBorder="1">
      <alignment vertical="center"/>
    </xf>
    <xf numFmtId="176" fontId="14" fillId="0" borderId="0" xfId="31" applyNumberFormat="1" applyFont="1" applyFill="1" applyBorder="1">
      <alignment vertical="center"/>
    </xf>
    <xf numFmtId="176" fontId="7" fillId="0" borderId="1" xfId="31" applyNumberFormat="1" applyFont="1" applyFill="1" applyBorder="1" applyAlignment="1">
      <alignment vertical="center"/>
    </xf>
    <xf numFmtId="177" fontId="14" fillId="0" borderId="34" xfId="31" applyNumberFormat="1" applyFont="1" applyFill="1" applyBorder="1" applyAlignment="1">
      <alignment horizontal="center" vertical="center" wrapText="1"/>
    </xf>
    <xf numFmtId="177" fontId="14" fillId="0" borderId="35" xfId="31" applyNumberFormat="1" applyFont="1" applyFill="1" applyBorder="1" applyAlignment="1">
      <alignment horizontal="right" vertical="center" wrapText="1"/>
    </xf>
    <xf numFmtId="176" fontId="14" fillId="0" borderId="36" xfId="31" applyNumberFormat="1" applyFont="1" applyFill="1" applyBorder="1" applyAlignment="1">
      <alignment horizontal="right" vertical="center" wrapText="1"/>
    </xf>
    <xf numFmtId="177" fontId="14" fillId="0" borderId="37" xfId="31" applyNumberFormat="1" applyFont="1" applyFill="1" applyBorder="1" applyAlignment="1">
      <alignment horizontal="right" vertical="center"/>
    </xf>
    <xf numFmtId="176" fontId="14" fillId="0" borderId="36" xfId="31" applyNumberFormat="1" applyFont="1" applyFill="1" applyBorder="1" applyAlignment="1">
      <alignment horizontal="right" vertical="center"/>
    </xf>
    <xf numFmtId="3" fontId="14" fillId="0" borderId="22" xfId="31" applyNumberFormat="1" applyFont="1" applyFill="1" applyBorder="1" applyAlignment="1">
      <alignment horizontal="distributed" vertical="center"/>
    </xf>
    <xf numFmtId="183" fontId="14" fillId="0" borderId="1" xfId="31" applyNumberFormat="1" applyFont="1" applyFill="1" applyBorder="1" applyAlignment="1">
      <alignment horizontal="left" vertical="center" wrapText="1"/>
    </xf>
    <xf numFmtId="178" fontId="14" fillId="0" borderId="17" xfId="31" applyNumberFormat="1" applyFont="1" applyFill="1" applyBorder="1" applyAlignment="1">
      <alignment vertical="center" wrapText="1"/>
    </xf>
    <xf numFmtId="176" fontId="14" fillId="0" borderId="38" xfId="31" applyNumberFormat="1" applyFont="1" applyFill="1" applyBorder="1">
      <alignment vertical="center"/>
    </xf>
    <xf numFmtId="176" fontId="14" fillId="0" borderId="39" xfId="31" applyNumberFormat="1" applyFont="1" applyFill="1" applyBorder="1">
      <alignment vertical="center"/>
    </xf>
    <xf numFmtId="176" fontId="14" fillId="0" borderId="10" xfId="31" applyNumberFormat="1" applyFont="1" applyFill="1" applyBorder="1" applyAlignment="1">
      <alignment horizontal="center" vertical="center" wrapText="1"/>
    </xf>
    <xf numFmtId="179" fontId="14" fillId="0" borderId="11" xfId="31" applyNumberFormat="1" applyFont="1" applyFill="1" applyBorder="1" applyAlignment="1">
      <alignment vertical="center" wrapText="1"/>
    </xf>
    <xf numFmtId="178" fontId="14" fillId="0" borderId="2" xfId="31" applyNumberFormat="1" applyFont="1" applyFill="1" applyBorder="1" applyAlignment="1">
      <alignment vertical="center"/>
    </xf>
    <xf numFmtId="192" fontId="14" fillId="0" borderId="1" xfId="31" applyNumberFormat="1" applyFont="1" applyFill="1" applyBorder="1" applyAlignment="1">
      <alignment vertical="center"/>
    </xf>
    <xf numFmtId="178" fontId="14" fillId="0" borderId="8" xfId="31" applyNumberFormat="1" applyFont="1" applyFill="1" applyBorder="1" applyAlignment="1">
      <alignment vertical="center"/>
    </xf>
    <xf numFmtId="3" fontId="7" fillId="0" borderId="1" xfId="31" applyNumberFormat="1" applyFont="1" applyFill="1" applyBorder="1" applyAlignment="1">
      <alignment vertical="center"/>
    </xf>
    <xf numFmtId="3" fontId="7" fillId="0" borderId="2" xfId="31" applyNumberFormat="1" applyFont="1" applyFill="1" applyBorder="1" applyAlignment="1">
      <alignment vertical="center"/>
    </xf>
    <xf numFmtId="178" fontId="7" fillId="0" borderId="1" xfId="31" applyNumberFormat="1" applyFont="1" applyFill="1" applyBorder="1" applyAlignment="1">
      <alignment vertical="center"/>
    </xf>
    <xf numFmtId="192" fontId="14" fillId="0" borderId="25" xfId="31" applyNumberFormat="1" applyFont="1" applyFill="1" applyBorder="1" applyAlignment="1">
      <alignment vertical="center"/>
    </xf>
    <xf numFmtId="176" fontId="14" fillId="0" borderId="24" xfId="31" applyNumberFormat="1" applyFont="1" applyFill="1" applyBorder="1" applyAlignment="1">
      <alignment vertical="center"/>
    </xf>
    <xf numFmtId="176" fontId="14" fillId="0" borderId="40" xfId="31" applyNumberFormat="1" applyFont="1" applyFill="1" applyBorder="1" applyAlignment="1">
      <alignment vertical="center"/>
    </xf>
    <xf numFmtId="178" fontId="14" fillId="0" borderId="1" xfId="31" applyNumberFormat="1" applyFont="1" applyFill="1" applyBorder="1" applyAlignment="1">
      <alignment horizontal="right" vertical="center"/>
    </xf>
    <xf numFmtId="176" fontId="14" fillId="0" borderId="37" xfId="31" applyNumberFormat="1" applyFont="1" applyFill="1" applyBorder="1" applyAlignment="1">
      <alignment vertical="center"/>
    </xf>
    <xf numFmtId="176" fontId="14" fillId="0" borderId="15" xfId="31" applyNumberFormat="1" applyFont="1" applyFill="1" applyBorder="1" applyAlignment="1">
      <alignment vertical="center"/>
    </xf>
    <xf numFmtId="0" fontId="9" fillId="0" borderId="1" xfId="31" applyFont="1" applyFill="1" applyBorder="1">
      <alignment vertical="center"/>
    </xf>
    <xf numFmtId="176" fontId="14" fillId="0" borderId="42" xfId="31" applyNumberFormat="1" applyFont="1" applyFill="1" applyBorder="1">
      <alignment vertical="center"/>
    </xf>
    <xf numFmtId="176" fontId="14" fillId="0" borderId="2" xfId="31" applyNumberFormat="1" applyFont="1" applyFill="1" applyBorder="1">
      <alignment vertical="center"/>
    </xf>
    <xf numFmtId="176" fontId="14" fillId="0" borderId="23" xfId="31" applyNumberFormat="1" applyFont="1" applyFill="1" applyBorder="1">
      <alignment vertical="center"/>
    </xf>
    <xf numFmtId="176" fontId="14" fillId="0" borderId="43" xfId="31" applyNumberFormat="1" applyFont="1" applyFill="1" applyBorder="1">
      <alignment vertical="center"/>
    </xf>
    <xf numFmtId="176" fontId="14" fillId="0" borderId="10" xfId="31" applyNumberFormat="1" applyFont="1" applyFill="1" applyBorder="1">
      <alignment vertical="center"/>
    </xf>
    <xf numFmtId="176" fontId="14" fillId="0" borderId="44" xfId="31" applyNumberFormat="1" applyFont="1" applyFill="1" applyBorder="1">
      <alignment vertical="center"/>
    </xf>
    <xf numFmtId="176" fontId="14" fillId="0" borderId="8" xfId="31" applyNumberFormat="1" applyFont="1" applyFill="1" applyBorder="1">
      <alignment vertical="center"/>
    </xf>
    <xf numFmtId="178" fontId="7" fillId="0" borderId="8" xfId="31" applyNumberFormat="1" applyFont="1" applyFill="1" applyBorder="1" applyAlignment="1">
      <alignment vertical="center"/>
    </xf>
    <xf numFmtId="178" fontId="14" fillId="0" borderId="8" xfId="31" applyNumberFormat="1" applyFont="1" applyFill="1" applyBorder="1" applyAlignment="1">
      <alignment vertical="center" wrapText="1"/>
    </xf>
    <xf numFmtId="178" fontId="14" fillId="0" borderId="0" xfId="31" applyNumberFormat="1" applyFont="1" applyFill="1" applyBorder="1" applyAlignment="1">
      <alignment vertical="center" wrapText="1"/>
    </xf>
    <xf numFmtId="178" fontId="14" fillId="0" borderId="9" xfId="31" applyNumberFormat="1" applyFont="1" applyFill="1" applyBorder="1" applyAlignment="1">
      <alignment horizontal="right" vertical="center" wrapText="1"/>
    </xf>
    <xf numFmtId="176" fontId="14" fillId="0" borderId="9" xfId="31" applyNumberFormat="1" applyFont="1" applyFill="1" applyBorder="1" applyAlignment="1">
      <alignment horizontal="right" vertical="center" wrapText="1"/>
    </xf>
    <xf numFmtId="177" fontId="14" fillId="0" borderId="9" xfId="31" applyNumberFormat="1" applyFont="1" applyFill="1" applyBorder="1" applyAlignment="1">
      <alignment horizontal="center" vertical="center" wrapText="1"/>
    </xf>
    <xf numFmtId="177" fontId="14" fillId="0" borderId="9" xfId="31" applyNumberFormat="1" applyFont="1" applyFill="1" applyBorder="1" applyAlignment="1">
      <alignment horizontal="right" vertical="center" wrapText="1"/>
    </xf>
    <xf numFmtId="177" fontId="14" fillId="0" borderId="9" xfId="31" applyNumberFormat="1" applyFont="1" applyFill="1" applyBorder="1" applyAlignment="1">
      <alignment horizontal="right" vertical="center"/>
    </xf>
    <xf numFmtId="176" fontId="14" fillId="0" borderId="9" xfId="31" applyNumberFormat="1" applyFont="1" applyFill="1" applyBorder="1" applyAlignment="1">
      <alignment horizontal="right" vertical="center"/>
    </xf>
    <xf numFmtId="3" fontId="14" fillId="0" borderId="9" xfId="31" applyNumberFormat="1" applyFont="1" applyFill="1" applyBorder="1" applyAlignment="1">
      <alignment vertical="center"/>
    </xf>
    <xf numFmtId="3" fontId="14" fillId="0" borderId="9" xfId="31" applyNumberFormat="1" applyFont="1" applyFill="1" applyBorder="1" applyAlignment="1">
      <alignment vertical="center" wrapText="1"/>
    </xf>
    <xf numFmtId="176" fontId="14" fillId="0" borderId="4" xfId="31" applyNumberFormat="1" applyFont="1" applyFill="1" applyBorder="1" applyAlignment="1">
      <alignment horizontal="center" vertical="center" wrapText="1"/>
    </xf>
    <xf numFmtId="176" fontId="14" fillId="0" borderId="5" xfId="31" applyNumberFormat="1" applyFont="1" applyFill="1" applyBorder="1" applyAlignment="1">
      <alignment horizontal="center" vertical="center" wrapText="1"/>
    </xf>
    <xf numFmtId="178" fontId="14" fillId="0" borderId="0" xfId="31" applyNumberFormat="1" applyFont="1" applyFill="1" applyBorder="1" applyAlignment="1">
      <alignment horizontal="center" vertical="center" wrapText="1"/>
    </xf>
    <xf numFmtId="3" fontId="14" fillId="0" borderId="2" xfId="31" applyNumberFormat="1" applyFont="1" applyFill="1" applyBorder="1" applyAlignment="1">
      <alignment vertical="center"/>
    </xf>
    <xf numFmtId="3" fontId="14" fillId="0" borderId="3" xfId="31" applyNumberFormat="1" applyFont="1" applyFill="1" applyBorder="1" applyAlignment="1">
      <alignment vertical="center"/>
    </xf>
    <xf numFmtId="3" fontId="14" fillId="0" borderId="23" xfId="31" applyNumberFormat="1" applyFont="1" applyFill="1" applyBorder="1" applyAlignment="1">
      <alignment vertical="center"/>
    </xf>
    <xf numFmtId="3" fontId="14" fillId="0" borderId="25" xfId="31" applyNumberFormat="1" applyFont="1" applyFill="1" applyBorder="1" applyAlignment="1">
      <alignment vertical="center"/>
    </xf>
    <xf numFmtId="176" fontId="7" fillId="0" borderId="0" xfId="24" applyNumberFormat="1" applyFont="1" applyFill="1" applyAlignment="1">
      <alignment vertical="center"/>
    </xf>
    <xf numFmtId="176" fontId="9" fillId="0" borderId="0" xfId="24" applyNumberFormat="1" applyFont="1" applyFill="1" applyAlignment="1">
      <alignment vertical="center"/>
    </xf>
    <xf numFmtId="0" fontId="7" fillId="0" borderId="8" xfId="24" applyFont="1" applyFill="1" applyBorder="1" applyAlignment="1">
      <alignment vertical="center" wrapText="1"/>
    </xf>
    <xf numFmtId="0" fontId="7" fillId="0" borderId="3" xfId="24" applyFont="1" applyFill="1" applyBorder="1" applyAlignment="1">
      <alignment vertical="center"/>
    </xf>
    <xf numFmtId="0" fontId="7" fillId="0" borderId="0" xfId="24" applyFont="1" applyFill="1" applyBorder="1" applyAlignment="1">
      <alignment vertical="center"/>
    </xf>
    <xf numFmtId="0" fontId="7" fillId="0" borderId="23" xfId="24" applyFont="1" applyFill="1" applyBorder="1" applyAlignment="1">
      <alignment vertical="center"/>
    </xf>
    <xf numFmtId="0" fontId="7" fillId="0" borderId="25" xfId="24" applyFont="1" applyFill="1" applyBorder="1" applyAlignment="1">
      <alignment vertical="center"/>
    </xf>
    <xf numFmtId="0" fontId="7" fillId="0" borderId="25" xfId="24" applyFont="1" applyFill="1" applyBorder="1" applyAlignment="1">
      <alignment vertical="center" wrapText="1"/>
    </xf>
    <xf numFmtId="0" fontId="9" fillId="0" borderId="0" xfId="24" applyFont="1" applyFill="1" applyBorder="1" applyAlignment="1">
      <alignment vertical="center"/>
    </xf>
    <xf numFmtId="0" fontId="7" fillId="0" borderId="0" xfId="24" applyFont="1" applyFill="1" applyBorder="1" applyAlignment="1">
      <alignment vertical="center" wrapText="1"/>
    </xf>
    <xf numFmtId="0" fontId="9" fillId="0" borderId="21" xfId="24" applyFont="1" applyFill="1" applyBorder="1" applyAlignment="1">
      <alignment vertical="center"/>
    </xf>
    <xf numFmtId="0" fontId="7" fillId="0" borderId="27" xfId="24" applyFont="1" applyFill="1" applyBorder="1" applyAlignment="1">
      <alignment vertical="center" wrapText="1"/>
    </xf>
    <xf numFmtId="0" fontId="7" fillId="0" borderId="26" xfId="24" applyFont="1" applyFill="1" applyBorder="1" applyAlignment="1">
      <alignment vertical="center" wrapText="1"/>
    </xf>
    <xf numFmtId="0" fontId="7" fillId="0" borderId="0" xfId="24" applyFont="1" applyFill="1" applyAlignment="1">
      <alignment vertical="center"/>
    </xf>
    <xf numFmtId="0" fontId="7" fillId="0" borderId="0" xfId="24" applyFont="1" applyFill="1" applyAlignment="1">
      <alignment horizontal="right" vertical="center"/>
    </xf>
    <xf numFmtId="0" fontId="7" fillId="0" borderId="0" xfId="24" applyFont="1" applyFill="1" applyAlignment="1">
      <alignment horizontal="center" vertical="center"/>
    </xf>
    <xf numFmtId="0" fontId="7" fillId="0" borderId="0" xfId="24" applyFont="1" applyFill="1" applyAlignment="1">
      <alignment horizontal="distributed" vertical="center"/>
    </xf>
    <xf numFmtId="0" fontId="9" fillId="0" borderId="0" xfId="24" applyFont="1" applyFill="1" applyAlignment="1">
      <alignment horizontal="center" vertical="center"/>
    </xf>
    <xf numFmtId="3" fontId="7" fillId="0" borderId="23" xfId="24" applyNumberFormat="1" applyFont="1" applyFill="1" applyBorder="1" applyAlignment="1">
      <alignment vertical="center" wrapText="1"/>
    </xf>
    <xf numFmtId="3" fontId="7" fillId="0" borderId="25" xfId="24" applyNumberFormat="1" applyFont="1" applyFill="1" applyBorder="1" applyAlignment="1">
      <alignment vertical="center" wrapText="1"/>
    </xf>
    <xf numFmtId="0" fontId="9" fillId="0" borderId="0" xfId="24" applyFont="1" applyFill="1" applyAlignment="1">
      <alignment vertical="center"/>
    </xf>
    <xf numFmtId="0" fontId="9" fillId="0" borderId="0" xfId="24" applyFont="1" applyFill="1" applyBorder="1" applyAlignment="1">
      <alignment vertical="center" wrapText="1"/>
    </xf>
    <xf numFmtId="0" fontId="7" fillId="0" borderId="0" xfId="24" applyFont="1" applyFill="1" applyBorder="1" applyAlignment="1">
      <alignment horizontal="left" vertical="top" wrapText="1"/>
    </xf>
    <xf numFmtId="0" fontId="7" fillId="0" borderId="0" xfId="24" quotePrefix="1" applyFont="1" applyFill="1" applyBorder="1" applyAlignment="1">
      <alignment vertical="center" wrapText="1"/>
    </xf>
    <xf numFmtId="0" fontId="7" fillId="0" borderId="8" xfId="24" quotePrefix="1" applyFont="1" applyFill="1" applyBorder="1" applyAlignment="1">
      <alignment vertical="center" wrapText="1"/>
    </xf>
    <xf numFmtId="176" fontId="7" fillId="0" borderId="0" xfId="24" applyNumberFormat="1" applyFont="1" applyFill="1" applyBorder="1" applyAlignment="1">
      <alignment vertical="center"/>
    </xf>
    <xf numFmtId="176" fontId="18" fillId="0" borderId="0" xfId="24" applyNumberFormat="1" applyFont="1" applyFill="1" applyBorder="1" applyAlignment="1">
      <alignment vertical="center"/>
    </xf>
    <xf numFmtId="0" fontId="0" fillId="0" borderId="0" xfId="0" applyAlignment="1">
      <alignment wrapText="1"/>
    </xf>
    <xf numFmtId="3" fontId="30" fillId="5" borderId="26" xfId="39" applyNumberFormat="1" applyFont="1" applyFill="1" applyBorder="1">
      <alignment vertical="center"/>
    </xf>
    <xf numFmtId="3" fontId="55" fillId="0" borderId="6" xfId="39" applyNumberFormat="1" applyFont="1" applyBorder="1" applyAlignment="1">
      <alignment horizontal="left" vertical="center" wrapText="1"/>
    </xf>
    <xf numFmtId="3" fontId="44" fillId="0" borderId="89" xfId="39" applyNumberFormat="1" applyFont="1" applyBorder="1" applyAlignment="1">
      <alignment horizontal="left" vertical="center"/>
    </xf>
    <xf numFmtId="193" fontId="44" fillId="0" borderId="21" xfId="39" applyNumberFormat="1" applyFont="1" applyFill="1" applyBorder="1" applyAlignment="1">
      <alignment horizontal="right" vertical="center"/>
    </xf>
    <xf numFmtId="0" fontId="7" fillId="0" borderId="0" xfId="24" applyFont="1"/>
    <xf numFmtId="0" fontId="34" fillId="0" borderId="0" xfId="28" applyFont="1" applyFill="1" applyAlignment="1">
      <alignment horizontal="center"/>
    </xf>
    <xf numFmtId="0" fontId="7" fillId="0" borderId="0" xfId="28" applyFont="1" applyFill="1" applyAlignment="1">
      <alignment horizontal="left"/>
    </xf>
    <xf numFmtId="193" fontId="44" fillId="0" borderId="25" xfId="39" applyNumberFormat="1" applyFont="1" applyFill="1" applyBorder="1" applyAlignment="1">
      <alignment horizontal="right" vertical="center"/>
    </xf>
    <xf numFmtId="201" fontId="0" fillId="0" borderId="0" xfId="21" applyNumberFormat="1" applyFont="1" applyFill="1" applyAlignment="1">
      <alignment vertical="center" wrapText="1"/>
    </xf>
    <xf numFmtId="0" fontId="0" fillId="2" borderId="0" xfId="21" applyFont="1" applyFill="1">
      <alignment vertical="center"/>
    </xf>
    <xf numFmtId="0" fontId="0" fillId="0" borderId="0" xfId="0" applyAlignment="1">
      <alignment wrapText="1"/>
    </xf>
    <xf numFmtId="0" fontId="56" fillId="0" borderId="0" xfId="0" applyFont="1" applyAlignment="1">
      <alignment wrapText="1"/>
    </xf>
    <xf numFmtId="0" fontId="56" fillId="0" borderId="0" xfId="0" applyFont="1" applyAlignment="1">
      <alignment horizontal="left" vertical="top" wrapText="1"/>
    </xf>
    <xf numFmtId="0" fontId="7" fillId="0" borderId="0" xfId="0" applyFont="1" applyFill="1" applyAlignment="1">
      <alignment horizontal="left" vertical="top" wrapText="1"/>
    </xf>
    <xf numFmtId="0" fontId="7" fillId="0" borderId="0" xfId="28" applyFont="1"/>
    <xf numFmtId="193" fontId="44" fillId="0" borderId="16" xfId="39" applyNumberFormat="1" applyFont="1" applyFill="1" applyBorder="1" applyAlignment="1">
      <alignment horizontal="right" vertical="center"/>
    </xf>
    <xf numFmtId="193" fontId="44" fillId="0" borderId="21" xfId="39" applyNumberFormat="1" applyFont="1" applyFill="1" applyBorder="1" applyAlignment="1">
      <alignment horizontal="right" vertical="center"/>
    </xf>
    <xf numFmtId="0" fontId="7" fillId="0" borderId="25" xfId="28" applyFont="1" applyFill="1" applyBorder="1" applyAlignment="1">
      <alignment vertical="center" wrapText="1"/>
    </xf>
    <xf numFmtId="0" fontId="7" fillId="0" borderId="0" xfId="0" applyFont="1" applyFill="1" applyAlignment="1">
      <alignment horizontal="left" vertical="top" wrapText="1"/>
    </xf>
    <xf numFmtId="0" fontId="50" fillId="0" borderId="0" xfId="0" applyFont="1" applyAlignment="1">
      <alignment horizontal="left" vertical="top" wrapText="1"/>
    </xf>
    <xf numFmtId="176" fontId="14" fillId="0" borderId="25" xfId="31" applyNumberFormat="1" applyFont="1" applyFill="1" applyBorder="1" applyAlignment="1">
      <alignment vertical="center" wrapText="1"/>
    </xf>
    <xf numFmtId="176" fontId="14" fillId="0" borderId="25" xfId="31" applyNumberFormat="1" applyFont="1" applyFill="1" applyBorder="1" applyAlignment="1">
      <alignment horizontal="center" vertical="center" wrapText="1"/>
    </xf>
    <xf numFmtId="0" fontId="44" fillId="0" borderId="16" xfId="39" applyFont="1" applyBorder="1" applyAlignment="1">
      <alignment vertical="center" textRotation="255"/>
    </xf>
    <xf numFmtId="0" fontId="44" fillId="0" borderId="1" xfId="39" applyFont="1" applyBorder="1" applyAlignment="1">
      <alignment vertical="center" textRotation="255"/>
    </xf>
    <xf numFmtId="0" fontId="44" fillId="0" borderId="8" xfId="39" applyFont="1" applyFill="1" applyBorder="1">
      <alignment vertical="center"/>
    </xf>
    <xf numFmtId="0" fontId="44" fillId="0" borderId="9" xfId="39" applyFont="1" applyFill="1" applyBorder="1" applyAlignment="1">
      <alignment horizontal="right" vertical="center"/>
    </xf>
    <xf numFmtId="0" fontId="44" fillId="0" borderId="21" xfId="39" applyFont="1" applyFill="1" applyBorder="1" applyAlignment="1">
      <alignment horizontal="right" vertical="center"/>
    </xf>
    <xf numFmtId="0" fontId="44" fillId="0" borderId="16" xfId="39" applyFont="1" applyFill="1" applyBorder="1" applyAlignment="1">
      <alignment horizontal="right" vertical="center"/>
    </xf>
    <xf numFmtId="0" fontId="44" fillId="0" borderId="7" xfId="39" applyFont="1" applyFill="1" applyBorder="1" applyAlignment="1">
      <alignment horizontal="right" vertical="center"/>
    </xf>
    <xf numFmtId="3" fontId="14" fillId="0" borderId="0" xfId="31" applyNumberFormat="1" applyFont="1" applyFill="1" applyBorder="1" applyAlignment="1">
      <alignment horizontal="center" vertical="center"/>
    </xf>
    <xf numFmtId="177" fontId="14" fillId="0" borderId="0" xfId="31" applyNumberFormat="1" applyFont="1" applyFill="1" applyBorder="1" applyAlignment="1">
      <alignment horizontal="center" vertical="center"/>
    </xf>
    <xf numFmtId="3" fontId="14" fillId="0" borderId="7" xfId="31" applyNumberFormat="1" applyFont="1" applyFill="1" applyBorder="1" applyAlignment="1">
      <alignment horizontal="center" vertical="center" wrapText="1"/>
    </xf>
    <xf numFmtId="177" fontId="14" fillId="0" borderId="3" xfId="31" applyNumberFormat="1" applyFont="1" applyFill="1" applyBorder="1" applyAlignment="1">
      <alignment horizontal="center" vertical="center"/>
    </xf>
    <xf numFmtId="176" fontId="14" fillId="0" borderId="1" xfId="31" applyNumberFormat="1" applyFont="1" applyFill="1" applyBorder="1" applyAlignment="1">
      <alignment horizontal="center" vertical="center" wrapText="1"/>
    </xf>
    <xf numFmtId="3" fontId="14" fillId="0" borderId="1" xfId="31" applyNumberFormat="1" applyFont="1" applyFill="1" applyBorder="1" applyAlignment="1">
      <alignment horizontal="center" vertical="center" wrapText="1"/>
    </xf>
    <xf numFmtId="176" fontId="14" fillId="0" borderId="6" xfId="31" applyNumberFormat="1" applyFont="1" applyFill="1" applyBorder="1" applyAlignment="1">
      <alignment horizontal="center" vertical="center" wrapText="1"/>
    </xf>
    <xf numFmtId="3" fontId="14" fillId="0" borderId="2" xfId="31" applyNumberFormat="1" applyFont="1" applyFill="1" applyBorder="1" applyAlignment="1">
      <alignment horizontal="center" vertical="center" wrapText="1"/>
    </xf>
    <xf numFmtId="3" fontId="14" fillId="0" borderId="0" xfId="31" applyNumberFormat="1" applyFont="1" applyFill="1" applyBorder="1" applyAlignment="1">
      <alignment horizontal="center" vertical="center" wrapText="1"/>
    </xf>
    <xf numFmtId="3" fontId="14" fillId="0" borderId="3" xfId="31" applyNumberFormat="1" applyFont="1" applyFill="1" applyBorder="1" applyAlignment="1">
      <alignment horizontal="center" vertical="center" wrapText="1"/>
    </xf>
    <xf numFmtId="0" fontId="14" fillId="0" borderId="0" xfId="31" applyNumberFormat="1" applyFont="1" applyFill="1" applyBorder="1" applyAlignment="1">
      <alignment horizontal="center" vertical="center"/>
    </xf>
    <xf numFmtId="0" fontId="7" fillId="0" borderId="0" xfId="28" applyFont="1" applyFill="1" applyBorder="1" applyAlignment="1">
      <alignment horizontal="left" vertical="center"/>
    </xf>
    <xf numFmtId="176" fontId="14" fillId="0" borderId="16" xfId="31" applyNumberFormat="1" applyFont="1" applyFill="1" applyBorder="1" applyAlignment="1">
      <alignment vertical="center"/>
    </xf>
    <xf numFmtId="176" fontId="14" fillId="0" borderId="1" xfId="31" applyNumberFormat="1" applyFont="1" applyFill="1" applyBorder="1" applyAlignment="1">
      <alignment vertical="center"/>
    </xf>
    <xf numFmtId="176" fontId="14" fillId="0" borderId="7" xfId="31" applyNumberFormat="1" applyFont="1" applyFill="1" applyBorder="1" applyAlignment="1">
      <alignment vertical="center"/>
    </xf>
    <xf numFmtId="178" fontId="14" fillId="0" borderId="16" xfId="31" applyNumberFormat="1" applyFont="1" applyFill="1" applyBorder="1" applyAlignment="1">
      <alignment vertical="center"/>
    </xf>
    <xf numFmtId="178" fontId="14" fillId="0" borderId="1" xfId="31" applyNumberFormat="1" applyFont="1" applyFill="1" applyBorder="1" applyAlignment="1">
      <alignment vertical="center"/>
    </xf>
    <xf numFmtId="178" fontId="14" fillId="0" borderId="7" xfId="31" applyNumberFormat="1" applyFont="1" applyFill="1" applyBorder="1" applyAlignment="1">
      <alignment vertical="center"/>
    </xf>
    <xf numFmtId="176" fontId="14" fillId="0" borderId="16" xfId="31" applyNumberFormat="1" applyFont="1" applyFill="1" applyBorder="1" applyAlignment="1">
      <alignment wrapText="1"/>
    </xf>
    <xf numFmtId="182" fontId="14" fillId="0" borderId="1" xfId="31" applyNumberFormat="1" applyFont="1" applyFill="1" applyBorder="1" applyAlignment="1">
      <alignment vertical="top" wrapText="1"/>
    </xf>
    <xf numFmtId="176" fontId="14" fillId="0" borderId="1" xfId="31" applyNumberFormat="1" applyFont="1" applyFill="1" applyBorder="1" applyAlignment="1">
      <alignment vertical="center" wrapText="1"/>
    </xf>
    <xf numFmtId="182" fontId="14" fillId="0" borderId="7" xfId="31" applyNumberFormat="1" applyFont="1" applyFill="1" applyBorder="1" applyAlignment="1">
      <alignment vertical="top" wrapText="1"/>
    </xf>
    <xf numFmtId="176" fontId="14" fillId="0" borderId="2" xfId="31" applyNumberFormat="1" applyFont="1" applyFill="1" applyBorder="1" applyAlignment="1">
      <alignment vertical="center"/>
    </xf>
    <xf numFmtId="176" fontId="14" fillId="0" borderId="7" xfId="31" applyNumberFormat="1" applyFont="1" applyFill="1" applyBorder="1" applyAlignment="1">
      <alignment horizontal="center" vertical="center" wrapText="1"/>
    </xf>
    <xf numFmtId="176" fontId="14" fillId="0" borderId="7" xfId="31" applyNumberFormat="1" applyFont="1" applyFill="1" applyBorder="1" applyAlignment="1">
      <alignment vertical="center" wrapText="1"/>
    </xf>
    <xf numFmtId="0" fontId="7" fillId="0" borderId="0" xfId="24" applyFont="1" applyFill="1" applyBorder="1" applyAlignment="1">
      <alignment horizontal="left" vertical="center"/>
    </xf>
    <xf numFmtId="0" fontId="9" fillId="0" borderId="21" xfId="24" applyFont="1" applyFill="1" applyBorder="1" applyAlignment="1">
      <alignment vertical="center" wrapText="1"/>
    </xf>
    <xf numFmtId="0" fontId="7" fillId="0" borderId="0" xfId="24" applyFont="1" applyFill="1" applyBorder="1" applyAlignment="1">
      <alignment horizontal="left" vertical="center" wrapText="1"/>
    </xf>
    <xf numFmtId="176" fontId="7" fillId="0" borderId="0" xfId="28" applyNumberFormat="1" applyFont="1" applyFill="1" applyAlignment="1">
      <alignment vertical="center"/>
    </xf>
    <xf numFmtId="0" fontId="7" fillId="0" borderId="0" xfId="24" applyFont="1" applyFill="1" applyBorder="1" applyAlignment="1">
      <alignment horizontal="center" vertical="center"/>
    </xf>
    <xf numFmtId="176" fontId="7" fillId="0" borderId="0" xfId="28" applyNumberFormat="1" applyFont="1" applyAlignment="1">
      <alignment vertical="center"/>
    </xf>
    <xf numFmtId="176" fontId="9" fillId="0" borderId="0" xfId="28" applyNumberFormat="1" applyFont="1" applyAlignment="1">
      <alignment vertical="center"/>
    </xf>
    <xf numFmtId="0" fontId="9" fillId="0" borderId="21" xfId="28" applyFont="1" applyBorder="1" applyAlignment="1">
      <alignment vertical="center"/>
    </xf>
    <xf numFmtId="0" fontId="7" fillId="0" borderId="27" xfId="51" applyFont="1" applyFill="1" applyBorder="1" applyAlignment="1">
      <alignment vertical="center" wrapText="1"/>
    </xf>
    <xf numFmtId="0" fontId="7" fillId="0" borderId="26" xfId="28" applyFont="1" applyBorder="1" applyAlignment="1">
      <alignment vertical="center" wrapText="1"/>
    </xf>
    <xf numFmtId="0" fontId="9" fillId="0" borderId="0" xfId="28" applyFont="1" applyBorder="1" applyAlignment="1">
      <alignment vertical="center"/>
    </xf>
    <xf numFmtId="0" fontId="7" fillId="0" borderId="0" xfId="28" applyFont="1" applyAlignment="1">
      <alignment vertical="center"/>
    </xf>
    <xf numFmtId="0" fontId="7" fillId="0" borderId="0" xfId="28" applyFont="1" applyAlignment="1">
      <alignment horizontal="right" vertical="center"/>
    </xf>
    <xf numFmtId="0" fontId="7" fillId="0" borderId="0" xfId="28" applyFont="1" applyAlignment="1">
      <alignment horizontal="center" vertical="center"/>
    </xf>
    <xf numFmtId="0" fontId="7" fillId="0" borderId="0" xfId="28" applyFont="1" applyAlignment="1">
      <alignment horizontal="distributed" vertical="center"/>
    </xf>
    <xf numFmtId="0" fontId="7" fillId="0" borderId="27" xfId="28" applyFont="1" applyBorder="1" applyAlignment="1">
      <alignment vertical="center" wrapText="1"/>
    </xf>
    <xf numFmtId="0" fontId="9" fillId="0" borderId="0" xfId="28" applyFont="1" applyAlignment="1">
      <alignment horizontal="center" vertical="center"/>
    </xf>
    <xf numFmtId="3" fontId="7" fillId="0" borderId="23" xfId="28" applyNumberFormat="1" applyFont="1" applyBorder="1" applyAlignment="1">
      <alignment vertical="center" wrapText="1"/>
    </xf>
    <xf numFmtId="3" fontId="7" fillId="0" borderId="25" xfId="28" applyNumberFormat="1" applyFont="1" applyBorder="1" applyAlignment="1">
      <alignment vertical="center" wrapText="1"/>
    </xf>
    <xf numFmtId="0" fontId="7" fillId="0" borderId="24" xfId="28" applyFont="1" applyBorder="1" applyAlignment="1">
      <alignment vertical="center" wrapText="1"/>
    </xf>
    <xf numFmtId="0" fontId="7" fillId="0" borderId="3" xfId="28" applyFont="1" applyBorder="1" applyAlignment="1">
      <alignment vertical="center" wrapText="1"/>
    </xf>
    <xf numFmtId="0" fontId="7" fillId="0" borderId="9" xfId="28" applyFont="1" applyBorder="1" applyAlignment="1">
      <alignment horizontal="center" vertical="center"/>
    </xf>
    <xf numFmtId="0" fontId="7" fillId="0" borderId="0" xfId="28" applyFont="1" applyBorder="1" applyAlignment="1">
      <alignment vertical="center" wrapText="1"/>
    </xf>
    <xf numFmtId="176" fontId="7" fillId="5" borderId="0" xfId="28" applyNumberFormat="1" applyFont="1" applyFill="1" applyAlignment="1">
      <alignment vertical="center"/>
    </xf>
    <xf numFmtId="0" fontId="9" fillId="0" borderId="0" xfId="28" applyFont="1" applyAlignment="1">
      <alignment vertical="center"/>
    </xf>
    <xf numFmtId="176" fontId="7" fillId="0" borderId="0" xfId="51" applyNumberFormat="1" applyFont="1" applyFill="1" applyAlignment="1">
      <alignment vertical="center"/>
    </xf>
    <xf numFmtId="0" fontId="5" fillId="0" borderId="0" xfId="51" applyFont="1" applyFill="1" applyBorder="1" applyAlignment="1">
      <alignment vertical="center" wrapText="1"/>
    </xf>
    <xf numFmtId="0" fontId="5" fillId="0" borderId="0" xfId="51" applyFont="1" applyFill="1" applyBorder="1" applyAlignment="1"/>
    <xf numFmtId="0" fontId="7" fillId="0" borderId="0" xfId="51" applyFont="1" applyFill="1" applyBorder="1" applyAlignment="1">
      <alignment horizontal="center" vertical="center"/>
    </xf>
    <xf numFmtId="0" fontId="7" fillId="0" borderId="8" xfId="28" quotePrefix="1" applyFont="1" applyBorder="1" applyAlignment="1">
      <alignment vertical="center" wrapText="1"/>
    </xf>
    <xf numFmtId="0" fontId="7" fillId="0" borderId="8" xfId="28" applyFont="1" applyBorder="1" applyAlignment="1">
      <alignment vertical="center" wrapText="1"/>
    </xf>
    <xf numFmtId="0" fontId="7" fillId="0" borderId="3" xfId="28" applyFont="1" applyBorder="1" applyAlignment="1">
      <alignment vertical="center"/>
    </xf>
    <xf numFmtId="0" fontId="7" fillId="0" borderId="0" xfId="28" applyFont="1" applyBorder="1" applyAlignment="1">
      <alignment vertical="center"/>
    </xf>
    <xf numFmtId="0" fontId="7" fillId="0" borderId="0" xfId="28" applyFont="1" applyBorder="1" applyAlignment="1">
      <alignment horizontal="left" vertical="center"/>
    </xf>
    <xf numFmtId="0" fontId="7" fillId="0" borderId="0" xfId="28" applyFont="1" applyBorder="1" applyAlignment="1">
      <alignment horizontal="left" vertical="center" wrapText="1"/>
    </xf>
    <xf numFmtId="0" fontId="7" fillId="0" borderId="23" xfId="28" applyFont="1" applyBorder="1" applyAlignment="1">
      <alignment vertical="center"/>
    </xf>
    <xf numFmtId="0" fontId="7" fillId="0" borderId="25" xfId="28" applyFont="1" applyBorder="1" applyAlignment="1">
      <alignment vertical="center"/>
    </xf>
    <xf numFmtId="0" fontId="7" fillId="0" borderId="25" xfId="28" applyFont="1" applyBorder="1" applyAlignment="1">
      <alignment vertical="center" wrapText="1"/>
    </xf>
    <xf numFmtId="176" fontId="7" fillId="0" borderId="0" xfId="28" applyNumberFormat="1" applyFont="1" applyBorder="1" applyAlignment="1">
      <alignment vertical="center"/>
    </xf>
    <xf numFmtId="176" fontId="18" fillId="0" borderId="0" xfId="28" applyNumberFormat="1" applyFont="1" applyBorder="1" applyAlignment="1">
      <alignment vertical="center"/>
    </xf>
    <xf numFmtId="193" fontId="44" fillId="0" borderId="7" xfId="39" applyNumberFormat="1" applyFont="1" applyFill="1" applyBorder="1" applyAlignment="1">
      <alignment horizontal="right" vertical="center"/>
    </xf>
    <xf numFmtId="3" fontId="10" fillId="0" borderId="10" xfId="39" applyNumberFormat="1" applyFont="1" applyFill="1" applyBorder="1">
      <alignment vertical="center"/>
    </xf>
    <xf numFmtId="0" fontId="44" fillId="0" borderId="90" xfId="39" applyFont="1" applyBorder="1">
      <alignment vertical="center"/>
    </xf>
    <xf numFmtId="3" fontId="14" fillId="0" borderId="0" xfId="31" applyNumberFormat="1" applyFont="1" applyFill="1" applyBorder="1" applyAlignment="1">
      <alignment horizontal="center" vertical="center"/>
    </xf>
    <xf numFmtId="177" fontId="14" fillId="0" borderId="3" xfId="31" applyNumberFormat="1" applyFont="1" applyFill="1" applyBorder="1" applyAlignment="1">
      <alignment horizontal="center" vertical="center"/>
    </xf>
    <xf numFmtId="177" fontId="14" fillId="0" borderId="0" xfId="31" applyNumberFormat="1" applyFont="1" applyFill="1" applyBorder="1" applyAlignment="1">
      <alignment horizontal="center" vertical="center"/>
    </xf>
    <xf numFmtId="176" fontId="14" fillId="0" borderId="6" xfId="31" applyNumberFormat="1" applyFont="1" applyFill="1" applyBorder="1" applyAlignment="1">
      <alignment horizontal="center" vertical="center" wrapText="1"/>
    </xf>
    <xf numFmtId="176" fontId="14" fillId="0" borderId="7" xfId="31" applyNumberFormat="1" applyFont="1" applyFill="1" applyBorder="1" applyAlignment="1">
      <alignment vertical="center" wrapText="1"/>
    </xf>
    <xf numFmtId="176" fontId="14" fillId="0" borderId="1" xfId="31" applyNumberFormat="1" applyFont="1" applyFill="1" applyBorder="1" applyAlignment="1">
      <alignment vertical="center"/>
    </xf>
    <xf numFmtId="176" fontId="14" fillId="0" borderId="7" xfId="31" applyNumberFormat="1" applyFont="1" applyFill="1" applyBorder="1" applyAlignment="1">
      <alignment vertical="center"/>
    </xf>
    <xf numFmtId="178" fontId="14" fillId="0" borderId="1" xfId="31" applyNumberFormat="1" applyFont="1" applyFill="1" applyBorder="1" applyAlignment="1">
      <alignment vertical="center"/>
    </xf>
    <xf numFmtId="178" fontId="14" fillId="0" borderId="7" xfId="31" applyNumberFormat="1" applyFont="1" applyFill="1" applyBorder="1" applyAlignment="1">
      <alignment vertical="center"/>
    </xf>
    <xf numFmtId="176" fontId="14" fillId="0" borderId="2" xfId="31" applyNumberFormat="1" applyFont="1" applyFill="1" applyBorder="1" applyAlignment="1">
      <alignment vertical="center"/>
    </xf>
    <xf numFmtId="3" fontId="14" fillId="0" borderId="0" xfId="31" applyNumberFormat="1" applyFont="1" applyFill="1" applyBorder="1" applyAlignment="1">
      <alignment horizontal="center" vertical="center"/>
    </xf>
    <xf numFmtId="177" fontId="14" fillId="0" borderId="3" xfId="31" applyNumberFormat="1" applyFont="1" applyFill="1" applyBorder="1" applyAlignment="1">
      <alignment horizontal="center" vertical="center"/>
    </xf>
    <xf numFmtId="176" fontId="14" fillId="0" borderId="1" xfId="31" applyNumberFormat="1" applyFont="1" applyFill="1" applyBorder="1" applyAlignment="1">
      <alignment vertical="center"/>
    </xf>
    <xf numFmtId="176" fontId="14" fillId="0" borderId="16" xfId="31" applyNumberFormat="1" applyFont="1" applyFill="1" applyBorder="1" applyAlignment="1">
      <alignment wrapText="1"/>
    </xf>
    <xf numFmtId="182" fontId="14" fillId="0" borderId="1" xfId="31" applyNumberFormat="1" applyFont="1" applyFill="1" applyBorder="1" applyAlignment="1">
      <alignment vertical="top" wrapText="1"/>
    </xf>
    <xf numFmtId="193" fontId="45" fillId="8" borderId="79" xfId="39" applyNumberFormat="1" applyFont="1" applyFill="1" applyBorder="1" applyAlignment="1">
      <alignment horizontal="right" vertical="center"/>
    </xf>
    <xf numFmtId="193" fontId="45" fillId="8" borderId="16" xfId="39" applyNumberFormat="1" applyFont="1" applyFill="1" applyBorder="1" applyAlignment="1">
      <alignment horizontal="right" vertical="center"/>
    </xf>
    <xf numFmtId="0" fontId="41" fillId="0" borderId="0" xfId="28" applyFont="1" applyFill="1"/>
    <xf numFmtId="194" fontId="30" fillId="5" borderId="0" xfId="39" applyNumberFormat="1" applyFont="1" applyFill="1">
      <alignment vertical="center"/>
    </xf>
    <xf numFmtId="194" fontId="30" fillId="0" borderId="0" xfId="39" applyNumberFormat="1" applyFont="1">
      <alignment vertical="center"/>
    </xf>
    <xf numFmtId="0" fontId="23" fillId="0" borderId="0" xfId="28" applyFont="1" applyBorder="1" applyAlignment="1">
      <alignment horizontal="left"/>
    </xf>
    <xf numFmtId="0" fontId="5" fillId="0" borderId="0" xfId="28" applyFont="1" applyAlignment="1"/>
    <xf numFmtId="0" fontId="8" fillId="0" borderId="75" xfId="28" applyFont="1" applyBorder="1" applyAlignment="1">
      <alignment horizontal="distributed"/>
    </xf>
    <xf numFmtId="0" fontId="8" fillId="0" borderId="21" xfId="28" applyFont="1" applyBorder="1" applyAlignment="1">
      <alignment horizontal="distributed"/>
    </xf>
    <xf numFmtId="0" fontId="8" fillId="0" borderId="26" xfId="28" applyFont="1" applyBorder="1" applyAlignment="1">
      <alignment horizontal="distributed"/>
    </xf>
    <xf numFmtId="195" fontId="37" fillId="3" borderId="107" xfId="40" applyNumberFormat="1" applyFont="1" applyFill="1" applyBorder="1" applyAlignment="1" applyProtection="1">
      <alignment horizontal="center" vertical="center"/>
      <protection locked="0"/>
    </xf>
    <xf numFmtId="195" fontId="37" fillId="3" borderId="106" xfId="40" applyNumberFormat="1" applyFont="1" applyFill="1" applyBorder="1" applyAlignment="1" applyProtection="1">
      <alignment horizontal="center" vertical="center"/>
      <protection locked="0"/>
    </xf>
    <xf numFmtId="195" fontId="37" fillId="3" borderId="105" xfId="40" applyNumberFormat="1" applyFont="1" applyFill="1" applyBorder="1" applyAlignment="1" applyProtection="1">
      <alignment horizontal="center" vertical="center"/>
      <protection locked="0"/>
    </xf>
    <xf numFmtId="195" fontId="37" fillId="4" borderId="110" xfId="40" applyNumberFormat="1" applyFont="1" applyFill="1" applyBorder="1" applyAlignment="1" applyProtection="1">
      <alignment horizontal="center" vertical="center"/>
      <protection locked="0"/>
    </xf>
    <xf numFmtId="195" fontId="37" fillId="4" borderId="109" xfId="40" applyNumberFormat="1" applyFont="1" applyFill="1" applyBorder="1" applyAlignment="1" applyProtection="1">
      <alignment horizontal="center" vertical="center"/>
      <protection locked="0"/>
    </xf>
    <xf numFmtId="195" fontId="37" fillId="4" borderId="108" xfId="40" applyNumberFormat="1" applyFont="1" applyFill="1" applyBorder="1" applyAlignment="1" applyProtection="1">
      <alignment horizontal="center" vertical="center"/>
      <protection locked="0"/>
    </xf>
    <xf numFmtId="0" fontId="7" fillId="0" borderId="0" xfId="28" applyFont="1" applyBorder="1" applyAlignment="1">
      <alignment horizontal="center"/>
    </xf>
    <xf numFmtId="0" fontId="7" fillId="0" borderId="0" xfId="28" applyFont="1" applyAlignment="1"/>
    <xf numFmtId="0" fontId="42" fillId="0" borderId="0" xfId="28" applyFont="1" applyAlignment="1">
      <alignment horizontal="center"/>
    </xf>
    <xf numFmtId="194" fontId="22" fillId="0" borderId="0" xfId="28" applyNumberFormat="1" applyFont="1" applyAlignment="1"/>
    <xf numFmtId="194" fontId="5" fillId="0" borderId="0" xfId="28" applyNumberFormat="1" applyAlignment="1"/>
    <xf numFmtId="0" fontId="5" fillId="0" borderId="0" xfId="28" applyAlignment="1"/>
    <xf numFmtId="0" fontId="7" fillId="0" borderId="0" xfId="0" applyFont="1" applyAlignment="1">
      <alignment wrapText="1"/>
    </xf>
    <xf numFmtId="0" fontId="50" fillId="0" borderId="0" xfId="0" applyFont="1" applyAlignment="1">
      <alignment wrapText="1"/>
    </xf>
    <xf numFmtId="0" fontId="7" fillId="0" borderId="0" xfId="0" applyFont="1" applyFill="1" applyAlignment="1">
      <alignment horizontal="left" vertical="top" wrapText="1"/>
    </xf>
    <xf numFmtId="0" fontId="50" fillId="0" borderId="0" xfId="0" applyFont="1" applyAlignment="1">
      <alignment horizontal="left" vertical="top" wrapText="1"/>
    </xf>
    <xf numFmtId="195" fontId="37" fillId="0" borderId="53" xfId="40" applyNumberFormat="1" applyFont="1" applyFill="1" applyBorder="1" applyAlignment="1">
      <alignment horizontal="center" vertical="center"/>
    </xf>
    <xf numFmtId="195" fontId="37" fillId="0" borderId="52" xfId="40" applyNumberFormat="1" applyFont="1" applyFill="1" applyBorder="1" applyAlignment="1">
      <alignment horizontal="center" vertical="center"/>
    </xf>
    <xf numFmtId="195" fontId="37" fillId="0" borderId="51" xfId="40" applyNumberFormat="1" applyFont="1" applyFill="1" applyBorder="1" applyAlignment="1">
      <alignment horizontal="center" vertical="center"/>
    </xf>
    <xf numFmtId="194" fontId="8" fillId="0" borderId="0" xfId="28" applyNumberFormat="1" applyFont="1" applyAlignment="1">
      <alignment horizontal="center"/>
    </xf>
    <xf numFmtId="0" fontId="9" fillId="6" borderId="107" xfId="28" applyFont="1" applyFill="1" applyBorder="1" applyAlignment="1">
      <alignment horizontal="center"/>
    </xf>
    <xf numFmtId="0" fontId="9" fillId="6" borderId="106" xfId="28" applyFont="1" applyFill="1" applyBorder="1" applyAlignment="1">
      <alignment horizontal="center"/>
    </xf>
    <xf numFmtId="0" fontId="9" fillId="6" borderId="105" xfId="28" applyFont="1" applyFill="1" applyBorder="1" applyAlignment="1">
      <alignment horizontal="center"/>
    </xf>
    <xf numFmtId="0" fontId="7" fillId="0" borderId="0" xfId="28" applyFont="1" applyBorder="1"/>
    <xf numFmtId="195" fontId="37" fillId="4" borderId="9" xfId="40" applyNumberFormat="1" applyFont="1" applyFill="1" applyBorder="1" applyAlignment="1" applyProtection="1">
      <alignment horizontal="center" vertical="center"/>
      <protection locked="0"/>
    </xf>
    <xf numFmtId="195" fontId="37" fillId="4" borderId="27" xfId="40" applyNumberFormat="1" applyFont="1" applyFill="1" applyBorder="1" applyAlignment="1" applyProtection="1">
      <alignment horizontal="center" vertical="center"/>
      <protection locked="0"/>
    </xf>
    <xf numFmtId="195" fontId="37" fillId="4" borderId="152" xfId="40" applyNumberFormat="1" applyFont="1" applyFill="1" applyBorder="1" applyAlignment="1" applyProtection="1">
      <alignment horizontal="center" vertical="center"/>
      <protection locked="0"/>
    </xf>
    <xf numFmtId="0" fontId="7" fillId="0" borderId="75" xfId="28" applyFont="1" applyBorder="1" applyAlignment="1">
      <alignment horizontal="distributed"/>
    </xf>
    <xf numFmtId="0" fontId="7" fillId="0" borderId="21" xfId="28" applyFont="1" applyBorder="1" applyAlignment="1">
      <alignment horizontal="distributed"/>
    </xf>
    <xf numFmtId="0" fontId="7" fillId="0" borderId="26" xfId="28" applyFont="1" applyBorder="1" applyAlignment="1">
      <alignment horizontal="distributed"/>
    </xf>
    <xf numFmtId="0" fontId="7" fillId="0" borderId="59" xfId="28" applyFont="1" applyBorder="1" applyAlignment="1">
      <alignment horizontal="center" vertical="center"/>
    </xf>
    <xf numFmtId="0" fontId="7" fillId="0" borderId="58" xfId="28" applyFont="1" applyBorder="1" applyAlignment="1">
      <alignment horizontal="center" vertical="center"/>
    </xf>
    <xf numFmtId="0" fontId="7" fillId="0" borderId="80" xfId="28" applyFont="1" applyBorder="1" applyAlignment="1">
      <alignment horizontal="center" vertical="center"/>
    </xf>
    <xf numFmtId="0" fontId="7" fillId="0" borderId="79" xfId="28" applyFont="1" applyBorder="1" applyAlignment="1">
      <alignment horizontal="center" vertical="center"/>
    </xf>
    <xf numFmtId="0" fontId="7" fillId="0" borderId="16" xfId="28" applyFont="1" applyBorder="1" applyAlignment="1">
      <alignment horizontal="center" vertical="center"/>
    </xf>
    <xf numFmtId="0" fontId="7" fillId="0" borderId="78" xfId="28" applyFont="1" applyBorder="1" applyAlignment="1">
      <alignment horizontal="center" vertical="center"/>
    </xf>
    <xf numFmtId="0" fontId="9" fillId="4" borderId="110" xfId="28" applyFont="1" applyFill="1" applyBorder="1" applyAlignment="1">
      <alignment horizontal="center"/>
    </xf>
    <xf numFmtId="0" fontId="9" fillId="4" borderId="109" xfId="28" applyFont="1" applyFill="1" applyBorder="1" applyAlignment="1">
      <alignment horizontal="center"/>
    </xf>
    <xf numFmtId="0" fontId="9" fillId="4" borderId="108" xfId="28" applyFont="1" applyFill="1" applyBorder="1" applyAlignment="1">
      <alignment horizontal="center"/>
    </xf>
    <xf numFmtId="0" fontId="7" fillId="0" borderId="67" xfId="28" applyFont="1" applyBorder="1" applyAlignment="1">
      <alignment horizontal="distributed"/>
    </xf>
    <xf numFmtId="0" fontId="7" fillId="0" borderId="66" xfId="28" applyFont="1" applyBorder="1" applyAlignment="1">
      <alignment horizontal="distributed"/>
    </xf>
    <xf numFmtId="0" fontId="7" fillId="0" borderId="169" xfId="28" applyFont="1" applyBorder="1" applyAlignment="1">
      <alignment horizontal="distributed"/>
    </xf>
    <xf numFmtId="0" fontId="7" fillId="0" borderId="81" xfId="28" applyFont="1" applyBorder="1" applyAlignment="1">
      <alignment horizontal="center" vertical="center" wrapText="1"/>
    </xf>
    <xf numFmtId="0" fontId="7" fillId="0" borderId="58" xfId="28" applyFont="1" applyBorder="1" applyAlignment="1">
      <alignment horizontal="center" vertical="center" wrapText="1"/>
    </xf>
    <xf numFmtId="0" fontId="7" fillId="0" borderId="57" xfId="28" applyFont="1" applyBorder="1" applyAlignment="1">
      <alignment horizontal="center" vertical="center" wrapText="1"/>
    </xf>
    <xf numFmtId="0" fontId="7" fillId="0" borderId="23" xfId="28" applyFont="1" applyBorder="1" applyAlignment="1">
      <alignment horizontal="center" vertical="center" wrapText="1"/>
    </xf>
    <xf numFmtId="0" fontId="7" fillId="0" borderId="16" xfId="28" applyFont="1" applyBorder="1" applyAlignment="1">
      <alignment horizontal="center" vertical="center" wrapText="1"/>
    </xf>
    <xf numFmtId="0" fontId="7" fillId="0" borderId="10" xfId="28" applyFont="1" applyBorder="1" applyAlignment="1">
      <alignment horizontal="center" vertical="center" wrapText="1"/>
    </xf>
    <xf numFmtId="0" fontId="36" fillId="0" borderId="0" xfId="0" applyFont="1" applyAlignment="1">
      <alignment horizontal="left"/>
    </xf>
    <xf numFmtId="195" fontId="37" fillId="3" borderId="107" xfId="39" applyNumberFormat="1" applyFont="1" applyFill="1" applyBorder="1" applyAlignment="1" applyProtection="1">
      <alignment horizontal="center" vertical="center"/>
      <protection locked="0"/>
    </xf>
    <xf numFmtId="195" fontId="37" fillId="3" borderId="106" xfId="39" applyNumberFormat="1" applyFont="1" applyFill="1" applyBorder="1" applyAlignment="1" applyProtection="1">
      <alignment horizontal="center" vertical="center"/>
      <protection locked="0"/>
    </xf>
    <xf numFmtId="195" fontId="37" fillId="3" borderId="105" xfId="39" applyNumberFormat="1" applyFont="1" applyFill="1" applyBorder="1" applyAlignment="1" applyProtection="1">
      <alignment horizontal="center" vertical="center"/>
      <protection locked="0"/>
    </xf>
    <xf numFmtId="0" fontId="7" fillId="0" borderId="81" xfId="28" applyFont="1" applyFill="1" applyBorder="1" applyAlignment="1">
      <alignment horizontal="center" vertical="center" wrapText="1"/>
    </xf>
    <xf numFmtId="0" fontId="7" fillId="0" borderId="58" xfId="28" applyFont="1" applyFill="1" applyBorder="1" applyAlignment="1">
      <alignment horizontal="center" vertical="center" wrapText="1"/>
    </xf>
    <xf numFmtId="0" fontId="7" fillId="0" borderId="80" xfId="28" applyFont="1" applyFill="1" applyBorder="1" applyAlignment="1">
      <alignment horizontal="center" vertical="center" wrapText="1"/>
    </xf>
    <xf numFmtId="0" fontId="7" fillId="0" borderId="73" xfId="28" applyFont="1" applyBorder="1" applyAlignment="1">
      <alignment horizontal="distributed"/>
    </xf>
    <xf numFmtId="0" fontId="7" fillId="0" borderId="72" xfId="28" applyFont="1" applyBorder="1" applyAlignment="1">
      <alignment horizontal="distributed"/>
    </xf>
    <xf numFmtId="0" fontId="7" fillId="0" borderId="71" xfId="28" applyFont="1" applyBorder="1" applyAlignment="1">
      <alignment horizontal="distributed"/>
    </xf>
    <xf numFmtId="195" fontId="37" fillId="4" borderId="159" xfId="40" applyNumberFormat="1" applyFont="1" applyFill="1" applyBorder="1" applyAlignment="1" applyProtection="1">
      <alignment horizontal="center" vertical="center"/>
      <protection locked="0"/>
    </xf>
    <xf numFmtId="195" fontId="37" fillId="4" borderId="156" xfId="40" applyNumberFormat="1" applyFont="1" applyFill="1" applyBorder="1" applyAlignment="1" applyProtection="1">
      <alignment horizontal="center" vertical="center"/>
      <protection locked="0"/>
    </xf>
    <xf numFmtId="195" fontId="37" fillId="4" borderId="76" xfId="40" applyNumberFormat="1" applyFont="1" applyFill="1" applyBorder="1" applyAlignment="1">
      <alignment horizontal="center" vertical="center"/>
    </xf>
    <xf numFmtId="195" fontId="37" fillId="4" borderId="74" xfId="40" applyNumberFormat="1" applyFont="1" applyFill="1" applyBorder="1" applyAlignment="1">
      <alignment horizontal="center" vertical="center"/>
    </xf>
    <xf numFmtId="195" fontId="37" fillId="4" borderId="154" xfId="40" applyNumberFormat="1" applyFont="1" applyFill="1" applyBorder="1" applyAlignment="1">
      <alignment horizontal="center" vertical="center"/>
    </xf>
    <xf numFmtId="195" fontId="37" fillId="4" borderId="153" xfId="40" applyNumberFormat="1" applyFont="1" applyFill="1" applyBorder="1" applyAlignment="1">
      <alignment horizontal="center" vertical="center"/>
    </xf>
    <xf numFmtId="195" fontId="37" fillId="4" borderId="26" xfId="40" applyNumberFormat="1" applyFont="1" applyFill="1" applyBorder="1" applyAlignment="1" applyProtection="1">
      <alignment horizontal="center" vertical="center"/>
      <protection locked="0"/>
    </xf>
    <xf numFmtId="195" fontId="37" fillId="4" borderId="151" xfId="40" applyNumberFormat="1" applyFont="1" applyFill="1" applyBorder="1" applyAlignment="1" applyProtection="1">
      <alignment horizontal="center" vertical="center"/>
      <protection locked="0"/>
    </xf>
    <xf numFmtId="0" fontId="43" fillId="0" borderId="0" xfId="28" applyFont="1" applyBorder="1" applyAlignment="1">
      <alignment horizontal="center" vertical="center"/>
    </xf>
    <xf numFmtId="195" fontId="37" fillId="4" borderId="145" xfId="40" applyNumberFormat="1" applyFont="1" applyFill="1" applyBorder="1" applyAlignment="1" applyProtection="1">
      <alignment horizontal="center" vertical="center"/>
      <protection locked="0"/>
    </xf>
    <xf numFmtId="195" fontId="37" fillId="4" borderId="147" xfId="40" applyNumberFormat="1" applyFont="1" applyFill="1" applyBorder="1" applyAlignment="1" applyProtection="1">
      <alignment horizontal="center" vertical="center"/>
      <protection locked="0"/>
    </xf>
    <xf numFmtId="195" fontId="37" fillId="4" borderId="158" xfId="40" applyNumberFormat="1" applyFont="1" applyFill="1" applyBorder="1" applyAlignment="1" applyProtection="1">
      <alignment horizontal="center" vertical="center"/>
      <protection locked="0"/>
    </xf>
    <xf numFmtId="0" fontId="7" fillId="0" borderId="59" xfId="28" applyFont="1" applyBorder="1" applyAlignment="1">
      <alignment horizontal="distributed"/>
    </xf>
    <xf numFmtId="0" fontId="7" fillId="0" borderId="58" xfId="28" applyFont="1" applyBorder="1" applyAlignment="1">
      <alignment horizontal="distributed"/>
    </xf>
    <xf numFmtId="0" fontId="7" fillId="0" borderId="160" xfId="28" applyFont="1" applyBorder="1" applyAlignment="1">
      <alignment horizontal="distributed"/>
    </xf>
    <xf numFmtId="195" fontId="37" fillId="0" borderId="125" xfId="39" applyNumberFormat="1" applyFont="1" applyFill="1" applyBorder="1" applyAlignment="1">
      <alignment horizontal="center" vertical="center"/>
    </xf>
    <xf numFmtId="195" fontId="37" fillId="4" borderId="157" xfId="40" applyNumberFormat="1" applyFont="1" applyFill="1" applyBorder="1" applyAlignment="1" applyProtection="1">
      <alignment horizontal="center" vertical="center"/>
      <protection locked="0"/>
    </xf>
    <xf numFmtId="195" fontId="37" fillId="4" borderId="155" xfId="40" applyNumberFormat="1" applyFont="1" applyFill="1" applyBorder="1" applyAlignment="1" applyProtection="1">
      <alignment horizontal="center" vertical="center"/>
      <protection locked="0"/>
    </xf>
    <xf numFmtId="0" fontId="7" fillId="0" borderId="59" xfId="28" applyFont="1" applyBorder="1" applyAlignment="1">
      <alignment horizontal="center" vertical="center" wrapText="1"/>
    </xf>
    <xf numFmtId="0" fontId="7" fillId="0" borderId="80" xfId="28" applyFont="1" applyBorder="1" applyAlignment="1">
      <alignment horizontal="center" vertical="center" wrapText="1"/>
    </xf>
    <xf numFmtId="0" fontId="7" fillId="0" borderId="162" xfId="28" applyFont="1" applyBorder="1" applyAlignment="1">
      <alignment horizontal="center" vertical="center" wrapText="1"/>
    </xf>
    <xf numFmtId="0" fontId="7" fillId="0" borderId="145" xfId="28" applyFont="1" applyBorder="1" applyAlignment="1">
      <alignment horizontal="center" vertical="center" wrapText="1"/>
    </xf>
    <xf numFmtId="0" fontId="7" fillId="0" borderId="147" xfId="28" applyFont="1" applyBorder="1" applyAlignment="1">
      <alignment horizontal="center" vertical="center" wrapText="1"/>
    </xf>
    <xf numFmtId="0" fontId="7" fillId="0" borderId="146" xfId="28" applyFont="1" applyBorder="1" applyAlignment="1">
      <alignment horizontal="center" vertical="center" wrapText="1"/>
    </xf>
    <xf numFmtId="0" fontId="7" fillId="0" borderId="161" xfId="28" applyFont="1" applyBorder="1" applyAlignment="1">
      <alignment horizontal="center" vertical="center" wrapText="1"/>
    </xf>
    <xf numFmtId="195" fontId="37" fillId="4" borderId="146" xfId="40" applyNumberFormat="1" applyFont="1" applyFill="1" applyBorder="1" applyAlignment="1" applyProtection="1">
      <alignment horizontal="center" vertical="center"/>
      <protection locked="0"/>
    </xf>
    <xf numFmtId="195" fontId="37" fillId="4" borderId="144" xfId="40" applyNumberFormat="1" applyFont="1" applyFill="1" applyBorder="1" applyAlignment="1" applyProtection="1">
      <alignment horizontal="center" vertical="center"/>
      <protection locked="0"/>
    </xf>
    <xf numFmtId="195" fontId="37" fillId="4" borderId="148" xfId="40" applyNumberFormat="1" applyFont="1" applyFill="1" applyBorder="1" applyAlignment="1" applyProtection="1">
      <alignment horizontal="center" vertical="center"/>
      <protection locked="0"/>
    </xf>
    <xf numFmtId="195" fontId="37" fillId="3" borderId="139" xfId="40" applyNumberFormat="1" applyFont="1" applyFill="1" applyBorder="1" applyAlignment="1" applyProtection="1">
      <alignment horizontal="center" vertical="center"/>
      <protection locked="0"/>
    </xf>
    <xf numFmtId="195" fontId="37" fillId="3" borderId="138" xfId="40" applyNumberFormat="1" applyFont="1" applyFill="1" applyBorder="1" applyAlignment="1" applyProtection="1">
      <alignment horizontal="center" vertical="center"/>
      <protection locked="0"/>
    </xf>
    <xf numFmtId="0" fontId="7" fillId="0" borderId="56" xfId="28" applyFont="1" applyBorder="1" applyAlignment="1">
      <alignment horizontal="distributed"/>
    </xf>
    <xf numFmtId="0" fontId="7" fillId="0" borderId="55" xfId="28" applyFont="1" applyBorder="1" applyAlignment="1">
      <alignment horizontal="distributed"/>
    </xf>
    <xf numFmtId="0" fontId="7" fillId="0" borderId="166" xfId="28" applyFont="1" applyBorder="1" applyAlignment="1">
      <alignment horizontal="distributed"/>
    </xf>
    <xf numFmtId="0" fontId="37" fillId="0" borderId="21" xfId="15" applyFont="1" applyBorder="1" applyAlignment="1">
      <alignment horizontal="center" vertical="center" wrapText="1"/>
    </xf>
    <xf numFmtId="0" fontId="37" fillId="0" borderId="21" xfId="15" applyFont="1" applyBorder="1" applyAlignment="1">
      <alignment horizontal="center" vertical="center"/>
    </xf>
    <xf numFmtId="195" fontId="37" fillId="0" borderId="128" xfId="40" applyNumberFormat="1" applyFont="1" applyFill="1" applyBorder="1" applyAlignment="1">
      <alignment horizontal="center" vertical="center"/>
    </xf>
    <xf numFmtId="195" fontId="37" fillId="0" borderId="127" xfId="40" applyNumberFormat="1" applyFont="1" applyFill="1" applyBorder="1" applyAlignment="1">
      <alignment horizontal="center" vertical="center"/>
    </xf>
    <xf numFmtId="195" fontId="37" fillId="0" borderId="126" xfId="40" applyNumberFormat="1" applyFont="1" applyFill="1" applyBorder="1" applyAlignment="1">
      <alignment horizontal="center" vertical="center"/>
    </xf>
    <xf numFmtId="196" fontId="37" fillId="4" borderId="110" xfId="40" applyNumberFormat="1" applyFont="1" applyFill="1" applyBorder="1" applyAlignment="1" applyProtection="1">
      <alignment horizontal="center" vertical="center"/>
      <protection locked="0"/>
    </xf>
    <xf numFmtId="196" fontId="37" fillId="4" borderId="109" xfId="40" applyNumberFormat="1" applyFont="1" applyFill="1" applyBorder="1" applyAlignment="1" applyProtection="1">
      <alignment horizontal="center" vertical="center"/>
      <protection locked="0"/>
    </xf>
    <xf numFmtId="196" fontId="37" fillId="4" borderId="108" xfId="40" applyNumberFormat="1" applyFont="1" applyFill="1" applyBorder="1" applyAlignment="1" applyProtection="1">
      <alignment horizontal="center" vertical="center"/>
      <protection locked="0"/>
    </xf>
    <xf numFmtId="195" fontId="37" fillId="4" borderId="165" xfId="40" applyNumberFormat="1" applyFont="1" applyFill="1" applyBorder="1" applyAlignment="1" applyProtection="1">
      <alignment horizontal="center" vertical="center"/>
      <protection locked="0"/>
    </xf>
    <xf numFmtId="195" fontId="37" fillId="4" borderId="164" xfId="40" applyNumberFormat="1" applyFont="1" applyFill="1" applyBorder="1" applyAlignment="1" applyProtection="1">
      <alignment horizontal="center" vertical="center"/>
      <protection locked="0"/>
    </xf>
    <xf numFmtId="195" fontId="37" fillId="4" borderId="163" xfId="40" applyNumberFormat="1" applyFont="1" applyFill="1" applyBorder="1" applyAlignment="1" applyProtection="1">
      <alignment horizontal="center" vertical="center"/>
      <protection locked="0"/>
    </xf>
    <xf numFmtId="195" fontId="37" fillId="4" borderId="77" xfId="40" applyNumberFormat="1" applyFont="1" applyFill="1" applyBorder="1" applyAlignment="1">
      <alignment horizontal="center" vertical="center"/>
    </xf>
    <xf numFmtId="195" fontId="37" fillId="0" borderId="142" xfId="40" applyNumberFormat="1" applyFont="1" applyFill="1" applyBorder="1" applyAlignment="1">
      <alignment horizontal="center" vertical="center"/>
    </xf>
    <xf numFmtId="195" fontId="37" fillId="0" borderId="141" xfId="40" applyNumberFormat="1" applyFont="1" applyFill="1" applyBorder="1" applyAlignment="1">
      <alignment horizontal="center" vertical="center"/>
    </xf>
    <xf numFmtId="195" fontId="37" fillId="0" borderId="140" xfId="40" applyNumberFormat="1" applyFont="1" applyFill="1" applyBorder="1" applyAlignment="1">
      <alignment horizontal="center" vertical="center"/>
    </xf>
    <xf numFmtId="0" fontId="7" fillId="0" borderId="0" xfId="28" applyFont="1" applyBorder="1" applyAlignment="1">
      <alignment horizontal="left"/>
    </xf>
    <xf numFmtId="0" fontId="7" fillId="0" borderId="65" xfId="28" applyFont="1" applyBorder="1" applyAlignment="1">
      <alignment horizontal="distributed"/>
    </xf>
    <xf numFmtId="195" fontId="37" fillId="4" borderId="150" xfId="40" applyNumberFormat="1" applyFont="1" applyFill="1" applyBorder="1" applyAlignment="1">
      <alignment horizontal="center" vertical="center"/>
    </xf>
    <xf numFmtId="195" fontId="37" fillId="4" borderId="149" xfId="40" applyNumberFormat="1" applyFont="1" applyFill="1" applyBorder="1" applyAlignment="1">
      <alignment horizontal="center" vertical="center"/>
    </xf>
    <xf numFmtId="0" fontId="15" fillId="0" borderId="16" xfId="25" applyFont="1" applyBorder="1" applyAlignment="1">
      <alignment horizontal="center" vertical="center" wrapText="1"/>
    </xf>
    <xf numFmtId="195" fontId="37" fillId="0" borderId="137" xfId="40" applyNumberFormat="1" applyFont="1" applyFill="1" applyBorder="1" applyAlignment="1">
      <alignment horizontal="center" vertical="center"/>
    </xf>
    <xf numFmtId="195" fontId="37" fillId="0" borderId="136" xfId="40" applyNumberFormat="1" applyFont="1" applyFill="1" applyBorder="1" applyAlignment="1">
      <alignment horizontal="center" vertical="center"/>
    </xf>
    <xf numFmtId="195" fontId="37" fillId="0" borderId="135" xfId="40" applyNumberFormat="1" applyFont="1" applyFill="1" applyBorder="1" applyAlignment="1">
      <alignment horizontal="center" vertical="center"/>
    </xf>
    <xf numFmtId="0" fontId="7" fillId="0" borderId="57" xfId="28" applyFont="1" applyBorder="1" applyAlignment="1">
      <alignment horizontal="distributed"/>
    </xf>
    <xf numFmtId="195" fontId="37" fillId="0" borderId="134" xfId="40" applyNumberFormat="1" applyFont="1" applyFill="1" applyBorder="1" applyAlignment="1">
      <alignment horizontal="center" vertical="center"/>
    </xf>
    <xf numFmtId="195" fontId="37" fillId="0" borderId="133" xfId="40" applyNumberFormat="1" applyFont="1" applyFill="1" applyBorder="1" applyAlignment="1">
      <alignment horizontal="center" vertical="center"/>
    </xf>
    <xf numFmtId="195" fontId="37" fillId="0" borderId="132" xfId="40" applyNumberFormat="1" applyFont="1" applyFill="1" applyBorder="1" applyAlignment="1">
      <alignment horizontal="center" vertical="center"/>
    </xf>
    <xf numFmtId="0" fontId="9" fillId="0" borderId="0" xfId="28" applyFont="1" applyAlignment="1">
      <alignment vertical="top" wrapText="1"/>
    </xf>
    <xf numFmtId="0" fontId="21" fillId="0" borderId="0" xfId="28" applyFont="1" applyBorder="1" applyAlignment="1">
      <alignment horizontal="left"/>
    </xf>
    <xf numFmtId="193" fontId="20" fillId="0" borderId="50" xfId="28" applyNumberFormat="1" applyFont="1" applyBorder="1" applyAlignment="1">
      <alignment horizontal="right"/>
    </xf>
    <xf numFmtId="0" fontId="7" fillId="0" borderId="54" xfId="28" applyFont="1" applyBorder="1" applyAlignment="1">
      <alignment horizontal="distributed"/>
    </xf>
    <xf numFmtId="195" fontId="37" fillId="0" borderId="53" xfId="40" applyNumberFormat="1" applyFont="1" applyFill="1" applyBorder="1" applyAlignment="1" applyProtection="1">
      <alignment horizontal="center" vertical="center"/>
    </xf>
    <xf numFmtId="195" fontId="37" fillId="0" borderId="52" xfId="40" applyNumberFormat="1" applyFont="1" applyFill="1" applyBorder="1" applyAlignment="1" applyProtection="1">
      <alignment horizontal="center" vertical="center"/>
    </xf>
    <xf numFmtId="195" fontId="37" fillId="0" borderId="51" xfId="40" applyNumberFormat="1" applyFont="1" applyFill="1" applyBorder="1" applyAlignment="1" applyProtection="1">
      <alignment horizontal="center" vertical="center"/>
    </xf>
    <xf numFmtId="0" fontId="7" fillId="0" borderId="0" xfId="28" applyFont="1" applyFill="1" applyAlignment="1">
      <alignment horizontal="center"/>
    </xf>
    <xf numFmtId="0" fontId="7" fillId="0" borderId="0" xfId="28" applyFont="1" applyFill="1" applyBorder="1" applyAlignment="1">
      <alignment horizontal="center"/>
    </xf>
    <xf numFmtId="0" fontId="7" fillId="0" borderId="0" xfId="28" applyFont="1" applyAlignment="1">
      <alignment horizontal="center"/>
    </xf>
    <xf numFmtId="195" fontId="37" fillId="3" borderId="107" xfId="40" applyNumberFormat="1" applyFont="1" applyFill="1" applyBorder="1" applyAlignment="1" applyProtection="1">
      <alignment horizontal="center" vertical="center" wrapText="1"/>
      <protection locked="0"/>
    </xf>
    <xf numFmtId="195" fontId="37" fillId="3" borderId="106" xfId="40" applyNumberFormat="1" applyFont="1" applyFill="1" applyBorder="1" applyAlignment="1" applyProtection="1">
      <alignment horizontal="center" vertical="center" wrapText="1"/>
      <protection locked="0"/>
    </xf>
    <xf numFmtId="195" fontId="37" fillId="3" borderId="105" xfId="40" applyNumberFormat="1" applyFont="1" applyFill="1" applyBorder="1" applyAlignment="1" applyProtection="1">
      <alignment horizontal="center" vertical="center" wrapText="1"/>
      <protection locked="0"/>
    </xf>
    <xf numFmtId="0" fontId="36" fillId="0" borderId="0" xfId="0" applyFont="1" applyAlignment="1">
      <alignment wrapText="1"/>
    </xf>
    <xf numFmtId="0" fontId="0" fillId="0" borderId="0" xfId="0" applyAlignment="1">
      <alignment wrapText="1"/>
    </xf>
    <xf numFmtId="0" fontId="36" fillId="0" borderId="0" xfId="0" applyFont="1" applyAlignment="1">
      <alignment vertical="top"/>
    </xf>
    <xf numFmtId="0" fontId="0" fillId="0" borderId="0" xfId="0" applyAlignment="1">
      <alignment vertical="top"/>
    </xf>
    <xf numFmtId="0" fontId="37" fillId="3" borderId="119" xfId="15" applyFont="1" applyFill="1" applyBorder="1" applyAlignment="1" applyProtection="1">
      <alignment horizontal="center" vertical="center"/>
      <protection locked="0"/>
    </xf>
    <xf numFmtId="0" fontId="37" fillId="3" borderId="118" xfId="15" applyFont="1" applyFill="1" applyBorder="1" applyAlignment="1" applyProtection="1">
      <alignment horizontal="center" vertical="center"/>
      <protection locked="0"/>
    </xf>
    <xf numFmtId="0" fontId="37" fillId="3" borderId="117" xfId="15" applyFont="1" applyFill="1" applyBorder="1" applyAlignment="1" applyProtection="1">
      <alignment horizontal="center" vertical="center"/>
      <protection locked="0"/>
    </xf>
    <xf numFmtId="9" fontId="37" fillId="0" borderId="27" xfId="15" applyNumberFormat="1" applyFont="1" applyFill="1" applyBorder="1" applyAlignment="1">
      <alignment horizontal="center" vertical="center"/>
    </xf>
    <xf numFmtId="9" fontId="37" fillId="0" borderId="21" xfId="15" applyNumberFormat="1" applyFont="1" applyFill="1" applyBorder="1" applyAlignment="1">
      <alignment horizontal="center" vertical="center"/>
    </xf>
    <xf numFmtId="9" fontId="37" fillId="0" borderId="7" xfId="15" applyNumberFormat="1" applyFont="1" applyBorder="1" applyAlignment="1">
      <alignment horizontal="center" vertical="center"/>
    </xf>
    <xf numFmtId="9" fontId="37" fillId="0" borderId="21" xfId="15" applyNumberFormat="1" applyFont="1" applyBorder="1" applyAlignment="1">
      <alignment horizontal="center" vertical="center"/>
    </xf>
    <xf numFmtId="0" fontId="36" fillId="0" borderId="0" xfId="28" applyFont="1" applyAlignment="1">
      <alignment horizontal="left" vertical="center"/>
    </xf>
    <xf numFmtId="0" fontId="7" fillId="0" borderId="0" xfId="28" applyFont="1"/>
    <xf numFmtId="0" fontId="7" fillId="0" borderId="111" xfId="28" applyFont="1" applyBorder="1"/>
    <xf numFmtId="196" fontId="9" fillId="0" borderId="53" xfId="40" applyNumberFormat="1" applyFont="1" applyFill="1" applyBorder="1" applyAlignment="1">
      <alignment horizontal="center" vertical="center"/>
    </xf>
    <xf numFmtId="196" fontId="9" fillId="0" borderId="52" xfId="40" applyNumberFormat="1" applyFont="1" applyFill="1" applyBorder="1" applyAlignment="1">
      <alignment horizontal="center" vertical="center"/>
    </xf>
    <xf numFmtId="196" fontId="9" fillId="0" borderId="51" xfId="40" applyNumberFormat="1" applyFont="1" applyFill="1" applyBorder="1" applyAlignment="1">
      <alignment horizontal="center" vertical="center"/>
    </xf>
    <xf numFmtId="195" fontId="9" fillId="0" borderId="53" xfId="40" applyNumberFormat="1" applyFont="1" applyFill="1" applyBorder="1" applyAlignment="1">
      <alignment horizontal="center" vertical="center"/>
    </xf>
    <xf numFmtId="195" fontId="9" fillId="0" borderId="52" xfId="40" applyNumberFormat="1" applyFont="1" applyFill="1" applyBorder="1" applyAlignment="1">
      <alignment horizontal="center" vertical="center"/>
    </xf>
    <xf numFmtId="195" fontId="9" fillId="0" borderId="51" xfId="40" applyNumberFormat="1" applyFont="1" applyFill="1" applyBorder="1" applyAlignment="1">
      <alignment horizontal="center" vertical="center"/>
    </xf>
    <xf numFmtId="195" fontId="9" fillId="3" borderId="107" xfId="40" applyNumberFormat="1" applyFont="1" applyFill="1" applyBorder="1" applyAlignment="1" applyProtection="1">
      <alignment horizontal="center" vertical="center"/>
      <protection locked="0"/>
    </xf>
    <xf numFmtId="195" fontId="9" fillId="3" borderId="106" xfId="40" applyNumberFormat="1" applyFont="1" applyFill="1" applyBorder="1" applyAlignment="1" applyProtection="1">
      <alignment horizontal="center" vertical="center"/>
      <protection locked="0"/>
    </xf>
    <xf numFmtId="195" fontId="9" fillId="3" borderId="105" xfId="40" applyNumberFormat="1" applyFont="1" applyFill="1" applyBorder="1" applyAlignment="1" applyProtection="1">
      <alignment horizontal="center" vertical="center"/>
      <protection locked="0"/>
    </xf>
    <xf numFmtId="203" fontId="37" fillId="4" borderId="110" xfId="40" applyNumberFormat="1" applyFont="1" applyFill="1" applyBorder="1" applyAlignment="1" applyProtection="1">
      <alignment horizontal="center" vertical="center"/>
      <protection locked="0"/>
    </xf>
    <xf numFmtId="203" fontId="37" fillId="4" borderId="109" xfId="40" applyNumberFormat="1" applyFont="1" applyFill="1" applyBorder="1" applyAlignment="1" applyProtection="1">
      <alignment horizontal="center" vertical="center"/>
      <protection locked="0"/>
    </xf>
    <xf numFmtId="203" fontId="37" fillId="4" borderId="108" xfId="40" applyNumberFormat="1" applyFont="1" applyFill="1" applyBorder="1" applyAlignment="1" applyProtection="1">
      <alignment horizontal="center" vertical="center"/>
      <protection locked="0"/>
    </xf>
    <xf numFmtId="197" fontId="37" fillId="0" borderId="7" xfId="15" applyNumberFormat="1" applyFont="1" applyBorder="1" applyAlignment="1">
      <alignment horizontal="center" vertical="center"/>
    </xf>
    <xf numFmtId="197" fontId="37" fillId="0" borderId="21" xfId="15" applyNumberFormat="1" applyFont="1" applyBorder="1" applyAlignment="1">
      <alignment horizontal="center" vertical="center"/>
    </xf>
    <xf numFmtId="0" fontId="9" fillId="0" borderId="21" xfId="25" applyFont="1" applyBorder="1" applyAlignment="1">
      <alignment horizontal="center" vertical="center"/>
    </xf>
    <xf numFmtId="0" fontId="9" fillId="0" borderId="16" xfId="25" applyFont="1" applyBorder="1" applyAlignment="1">
      <alignment horizontal="center" vertical="center"/>
    </xf>
    <xf numFmtId="0" fontId="9" fillId="0" borderId="27" xfId="25" applyFont="1" applyBorder="1" applyAlignment="1">
      <alignment horizontal="center" vertical="center"/>
    </xf>
    <xf numFmtId="0" fontId="9" fillId="0" borderId="25" xfId="25" applyFont="1" applyBorder="1" applyAlignment="1">
      <alignment horizontal="center" vertical="center"/>
    </xf>
    <xf numFmtId="0" fontId="9" fillId="0" borderId="23" xfId="25" applyFont="1" applyBorder="1" applyAlignment="1">
      <alignment horizontal="center" vertical="center"/>
    </xf>
    <xf numFmtId="0" fontId="9" fillId="0" borderId="8" xfId="25" applyFont="1" applyBorder="1" applyAlignment="1">
      <alignment horizontal="center" vertical="center"/>
    </xf>
    <xf numFmtId="0" fontId="9" fillId="0" borderId="24" xfId="25" applyFont="1" applyBorder="1" applyAlignment="1">
      <alignment horizontal="center" vertical="center"/>
    </xf>
    <xf numFmtId="0" fontId="8" fillId="0" borderId="10" xfId="25" applyFont="1" applyBorder="1" applyAlignment="1">
      <alignment horizontal="left" vertical="center" wrapText="1"/>
    </xf>
    <xf numFmtId="0" fontId="8" fillId="0" borderId="25" xfId="25" applyFont="1" applyBorder="1" applyAlignment="1">
      <alignment horizontal="left" vertical="center" wrapText="1"/>
    </xf>
    <xf numFmtId="0" fontId="8" fillId="0" borderId="23" xfId="25" applyFont="1" applyBorder="1" applyAlignment="1">
      <alignment horizontal="left" vertical="center" wrapText="1"/>
    </xf>
    <xf numFmtId="0" fontId="7" fillId="0" borderId="0" xfId="28" applyFont="1" applyFill="1" applyAlignment="1">
      <alignment horizontal="left" vertical="top" wrapText="1"/>
    </xf>
    <xf numFmtId="0" fontId="8" fillId="0" borderId="0" xfId="28" applyFont="1" applyAlignment="1">
      <alignment horizontal="left" vertical="top" wrapText="1"/>
    </xf>
    <xf numFmtId="0" fontId="7" fillId="6" borderId="107" xfId="28" applyFont="1" applyFill="1" applyBorder="1" applyAlignment="1" applyProtection="1">
      <alignment horizontal="center"/>
      <protection locked="0"/>
    </xf>
    <xf numFmtId="0" fontId="7" fillId="6" borderId="106" xfId="28" applyFont="1" applyFill="1" applyBorder="1" applyAlignment="1" applyProtection="1">
      <alignment horizontal="center"/>
      <protection locked="0"/>
    </xf>
    <xf numFmtId="0" fontId="7" fillId="6" borderId="105" xfId="28" applyFont="1" applyFill="1" applyBorder="1" applyAlignment="1" applyProtection="1">
      <alignment horizontal="center"/>
      <protection locked="0"/>
    </xf>
    <xf numFmtId="0" fontId="7" fillId="0" borderId="53" xfId="28" applyFont="1" applyBorder="1" applyAlignment="1">
      <alignment horizontal="center"/>
    </xf>
    <xf numFmtId="0" fontId="7" fillId="0" borderId="52" xfId="28" applyFont="1" applyBorder="1" applyAlignment="1">
      <alignment horizontal="center"/>
    </xf>
    <xf numFmtId="0" fontId="7" fillId="0" borderId="51" xfId="28" applyFont="1" applyBorder="1" applyAlignment="1">
      <alignment horizontal="center"/>
    </xf>
    <xf numFmtId="0" fontId="37" fillId="3" borderId="124" xfId="15" applyFont="1" applyFill="1" applyBorder="1" applyAlignment="1" applyProtection="1">
      <alignment horizontal="center" vertical="center"/>
      <protection locked="0"/>
    </xf>
    <xf numFmtId="0" fontId="37" fillId="3" borderId="123" xfId="15" applyFont="1" applyFill="1" applyBorder="1" applyAlignment="1" applyProtection="1">
      <alignment horizontal="center" vertical="center"/>
      <protection locked="0"/>
    </xf>
    <xf numFmtId="0" fontId="37" fillId="3" borderId="122" xfId="15" applyFont="1" applyFill="1" applyBorder="1" applyAlignment="1" applyProtection="1">
      <alignment horizontal="center" vertical="center"/>
      <protection locked="0"/>
    </xf>
    <xf numFmtId="0" fontId="37" fillId="3" borderId="116" xfId="15" applyFont="1" applyFill="1" applyBorder="1" applyAlignment="1" applyProtection="1">
      <alignment horizontal="center" vertical="center"/>
      <protection locked="0"/>
    </xf>
    <xf numFmtId="0" fontId="37" fillId="3" borderId="21" xfId="15" applyFont="1" applyFill="1" applyBorder="1" applyAlignment="1" applyProtection="1">
      <alignment horizontal="center" vertical="center"/>
      <protection locked="0"/>
    </xf>
    <xf numFmtId="0" fontId="37" fillId="3" borderId="115" xfId="15" applyFont="1" applyFill="1" applyBorder="1" applyAlignment="1" applyProtection="1">
      <alignment horizontal="center" vertical="center"/>
      <protection locked="0"/>
    </xf>
    <xf numFmtId="0" fontId="37" fillId="3" borderId="114" xfId="15" applyFont="1" applyFill="1" applyBorder="1" applyAlignment="1" applyProtection="1">
      <alignment horizontal="center" vertical="center"/>
      <protection locked="0"/>
    </xf>
    <xf numFmtId="0" fontId="37" fillId="3" borderId="113" xfId="15" applyFont="1" applyFill="1" applyBorder="1" applyAlignment="1" applyProtection="1">
      <alignment horizontal="center" vertical="center"/>
      <protection locked="0"/>
    </xf>
    <xf numFmtId="0" fontId="37" fillId="3" borderId="112" xfId="15" applyFont="1" applyFill="1" applyBorder="1" applyAlignment="1" applyProtection="1">
      <alignment horizontal="center" vertical="center"/>
      <protection locked="0"/>
    </xf>
    <xf numFmtId="9" fontId="37" fillId="0" borderId="27" xfId="15" applyNumberFormat="1" applyFont="1" applyBorder="1" applyAlignment="1">
      <alignment horizontal="center" vertical="center"/>
    </xf>
    <xf numFmtId="9" fontId="37" fillId="0" borderId="26" xfId="15" applyNumberFormat="1" applyFont="1" applyBorder="1" applyAlignment="1">
      <alignment horizontal="center" vertical="center"/>
    </xf>
    <xf numFmtId="0" fontId="37" fillId="3" borderId="121" xfId="15" applyFont="1" applyFill="1" applyBorder="1" applyAlignment="1" applyProtection="1">
      <alignment horizontal="center" vertical="center"/>
      <protection locked="0"/>
    </xf>
    <xf numFmtId="0" fontId="37" fillId="3" borderId="120" xfId="15" applyFont="1" applyFill="1" applyBorder="1" applyAlignment="1" applyProtection="1">
      <alignment horizontal="center" vertical="center"/>
      <protection locked="0"/>
    </xf>
    <xf numFmtId="0" fontId="7" fillId="0" borderId="164" xfId="28" applyFont="1" applyBorder="1" applyAlignment="1">
      <alignment horizontal="center"/>
    </xf>
    <xf numFmtId="195" fontId="37" fillId="4" borderId="168" xfId="40" applyNumberFormat="1" applyFont="1" applyFill="1" applyBorder="1" applyAlignment="1" applyProtection="1">
      <alignment horizontal="center" vertical="center"/>
      <protection locked="0"/>
    </xf>
    <xf numFmtId="195" fontId="37" fillId="4" borderId="8" xfId="40" applyNumberFormat="1" applyFont="1" applyFill="1" applyBorder="1" applyAlignment="1" applyProtection="1">
      <alignment horizontal="center" vertical="center"/>
      <protection locked="0"/>
    </xf>
    <xf numFmtId="195" fontId="37" fillId="4" borderId="167" xfId="40" applyNumberFormat="1" applyFont="1" applyFill="1" applyBorder="1" applyAlignment="1" applyProtection="1">
      <alignment horizontal="center" vertical="center"/>
      <protection locked="0"/>
    </xf>
    <xf numFmtId="0" fontId="8" fillId="0" borderId="2" xfId="25" applyFont="1" applyBorder="1" applyAlignment="1">
      <alignment horizontal="center" vertical="center" wrapText="1"/>
    </xf>
    <xf numFmtId="0" fontId="8" fillId="0" borderId="0" xfId="25" applyFont="1" applyBorder="1" applyAlignment="1">
      <alignment horizontal="center" vertical="center" wrapText="1"/>
    </xf>
    <xf numFmtId="195" fontId="37" fillId="0" borderId="131" xfId="40" applyNumberFormat="1" applyFont="1" applyFill="1" applyBorder="1" applyAlignment="1">
      <alignment horizontal="center" vertical="center"/>
    </xf>
    <xf numFmtId="195" fontId="37" fillId="0" borderId="130" xfId="40" applyNumberFormat="1" applyFont="1" applyFill="1" applyBorder="1" applyAlignment="1">
      <alignment horizontal="center" vertical="center"/>
    </xf>
    <xf numFmtId="195" fontId="37" fillId="0" borderId="129" xfId="40" applyNumberFormat="1" applyFont="1" applyFill="1" applyBorder="1" applyAlignment="1">
      <alignment horizontal="center" vertical="center"/>
    </xf>
    <xf numFmtId="0" fontId="44" fillId="0" borderId="175" xfId="39" applyNumberFormat="1" applyFont="1" applyBorder="1" applyAlignment="1">
      <alignment horizontal="right" vertical="center"/>
    </xf>
    <xf numFmtId="0" fontId="44" fillId="0" borderId="174" xfId="39" applyNumberFormat="1" applyFont="1" applyBorder="1" applyAlignment="1">
      <alignment horizontal="right" vertical="center"/>
    </xf>
    <xf numFmtId="195" fontId="44" fillId="3" borderId="177" xfId="39" applyNumberFormat="1" applyFont="1" applyFill="1" applyBorder="1" applyAlignment="1">
      <alignment horizontal="left" vertical="center"/>
    </xf>
    <xf numFmtId="0" fontId="5" fillId="3" borderId="176" xfId="25" applyFill="1" applyBorder="1" applyAlignment="1">
      <alignment horizontal="left" vertical="center"/>
    </xf>
    <xf numFmtId="193" fontId="44" fillId="0" borderId="75" xfId="39" applyNumberFormat="1" applyFont="1" applyFill="1" applyBorder="1" applyAlignment="1">
      <alignment horizontal="right" vertical="center"/>
    </xf>
    <xf numFmtId="0" fontId="44" fillId="0" borderId="16" xfId="39" applyFont="1" applyBorder="1" applyAlignment="1">
      <alignment horizontal="left" vertical="center"/>
    </xf>
    <xf numFmtId="0" fontId="44" fillId="0" borderId="7" xfId="39" applyFont="1" applyBorder="1" applyAlignment="1">
      <alignment horizontal="left" vertical="center"/>
    </xf>
    <xf numFmtId="0" fontId="44" fillId="0" borderId="26" xfId="39" applyFont="1" applyFill="1" applyBorder="1" applyAlignment="1">
      <alignment horizontal="left" vertical="center" wrapText="1"/>
    </xf>
    <xf numFmtId="0" fontId="44" fillId="0" borderId="9" xfId="39" applyFont="1" applyFill="1" applyBorder="1" applyAlignment="1">
      <alignment horizontal="left" vertical="center" wrapText="1"/>
    </xf>
    <xf numFmtId="0" fontId="44" fillId="0" borderId="27" xfId="39" applyFont="1" applyFill="1" applyBorder="1" applyAlignment="1">
      <alignment horizontal="left" vertical="center" wrapText="1"/>
    </xf>
    <xf numFmtId="0" fontId="44" fillId="0" borderId="16" xfId="39" applyFont="1" applyFill="1" applyBorder="1" applyAlignment="1">
      <alignment horizontal="center" vertical="center" textRotation="255"/>
    </xf>
    <xf numFmtId="0" fontId="44" fillId="0" borderId="1" xfId="39" applyFont="1" applyFill="1" applyBorder="1" applyAlignment="1">
      <alignment horizontal="center" vertical="center" textRotation="255"/>
    </xf>
    <xf numFmtId="0" fontId="44" fillId="0" borderId="7" xfId="39" applyFont="1" applyFill="1" applyBorder="1" applyAlignment="1">
      <alignment horizontal="center" vertical="center" textRotation="255"/>
    </xf>
    <xf numFmtId="195" fontId="44" fillId="3" borderId="176" xfId="39" applyNumberFormat="1" applyFont="1" applyFill="1" applyBorder="1" applyAlignment="1">
      <alignment horizontal="left" vertical="center"/>
    </xf>
    <xf numFmtId="195" fontId="44" fillId="3" borderId="173" xfId="39" applyNumberFormat="1" applyFont="1" applyFill="1" applyBorder="1" applyAlignment="1">
      <alignment horizontal="left" vertical="center"/>
    </xf>
    <xf numFmtId="3" fontId="26" fillId="0" borderId="78" xfId="39" applyNumberFormat="1" applyFont="1" applyBorder="1" applyAlignment="1">
      <alignment horizontal="left" vertical="center" wrapText="1"/>
    </xf>
    <xf numFmtId="3" fontId="44" fillId="0" borderId="92" xfId="39" applyNumberFormat="1" applyFont="1" applyBorder="1" applyAlignment="1">
      <alignment horizontal="left" vertical="center" wrapText="1"/>
    </xf>
    <xf numFmtId="0" fontId="7" fillId="0" borderId="181" xfId="39" applyFont="1" applyFill="1" applyBorder="1" applyAlignment="1">
      <alignment horizontal="left" vertical="center"/>
    </xf>
    <xf numFmtId="0" fontId="30" fillId="0" borderId="180" xfId="39" applyFont="1" applyFill="1" applyBorder="1" applyAlignment="1">
      <alignment horizontal="left" vertical="center"/>
    </xf>
    <xf numFmtId="195" fontId="44" fillId="3" borderId="171" xfId="39" applyNumberFormat="1" applyFont="1" applyFill="1" applyBorder="1" applyAlignment="1">
      <alignment horizontal="left" vertical="center"/>
    </xf>
    <xf numFmtId="193" fontId="44" fillId="0" borderId="75" xfId="39" applyNumberFormat="1" applyFont="1" applyBorder="1" applyAlignment="1">
      <alignment horizontal="right" vertical="center"/>
    </xf>
    <xf numFmtId="193" fontId="44" fillId="0" borderId="21" xfId="39" applyNumberFormat="1" applyFont="1" applyBorder="1" applyAlignment="1">
      <alignment horizontal="right" vertical="center"/>
    </xf>
    <xf numFmtId="193" fontId="44" fillId="0" borderId="16" xfId="39" applyNumberFormat="1" applyFont="1" applyBorder="1" applyAlignment="1">
      <alignment horizontal="right" vertical="center"/>
    </xf>
    <xf numFmtId="193" fontId="44" fillId="0" borderId="7" xfId="39" applyNumberFormat="1" applyFont="1" applyBorder="1" applyAlignment="1">
      <alignment horizontal="right" vertical="center"/>
    </xf>
    <xf numFmtId="0" fontId="7" fillId="0" borderId="10" xfId="39" applyFont="1" applyFill="1" applyBorder="1" applyAlignment="1">
      <alignment horizontal="left" vertical="center"/>
    </xf>
    <xf numFmtId="0" fontId="30" fillId="0" borderId="6" xfId="39" applyFont="1" applyFill="1" applyBorder="1" applyAlignment="1">
      <alignment horizontal="left" vertical="center"/>
    </xf>
    <xf numFmtId="0" fontId="48" fillId="0" borderId="104" xfId="39" applyFont="1" applyBorder="1" applyAlignment="1">
      <alignment horizontal="center" vertical="center"/>
    </xf>
    <xf numFmtId="0" fontId="48" fillId="0" borderId="9" xfId="39" applyFont="1" applyBorder="1" applyAlignment="1">
      <alignment horizontal="center" vertical="center"/>
    </xf>
    <xf numFmtId="0" fontId="48" fillId="0" borderId="27" xfId="39" applyFont="1" applyBorder="1" applyAlignment="1">
      <alignment horizontal="center" vertical="center"/>
    </xf>
    <xf numFmtId="0" fontId="5" fillId="3" borderId="173" xfId="25" applyFill="1" applyBorder="1" applyAlignment="1">
      <alignment horizontal="left" vertical="center"/>
    </xf>
    <xf numFmtId="193" fontId="44" fillId="0" borderId="21" xfId="39" applyNumberFormat="1" applyFont="1" applyFill="1" applyBorder="1" applyAlignment="1">
      <alignment horizontal="right" vertical="center"/>
    </xf>
    <xf numFmtId="193" fontId="44" fillId="0" borderId="16" xfId="39" applyNumberFormat="1" applyFont="1" applyFill="1" applyBorder="1" applyAlignment="1">
      <alignment horizontal="right" vertical="center"/>
    </xf>
    <xf numFmtId="193" fontId="44" fillId="0" borderId="1" xfId="39" applyNumberFormat="1" applyFont="1" applyFill="1" applyBorder="1" applyAlignment="1">
      <alignment horizontal="right" vertical="center"/>
    </xf>
    <xf numFmtId="193" fontId="44" fillId="0" borderId="7" xfId="39" applyNumberFormat="1" applyFont="1" applyFill="1" applyBorder="1" applyAlignment="1">
      <alignment horizontal="right" vertical="center"/>
    </xf>
    <xf numFmtId="193" fontId="44" fillId="7" borderId="79" xfId="39" applyNumberFormat="1" applyFont="1" applyFill="1" applyBorder="1" applyAlignment="1">
      <alignment horizontal="right" vertical="center"/>
    </xf>
    <xf numFmtId="193" fontId="44" fillId="7" borderId="94" xfId="39" applyNumberFormat="1" applyFont="1" applyFill="1" applyBorder="1" applyAlignment="1">
      <alignment horizontal="right" vertical="center"/>
    </xf>
    <xf numFmtId="193" fontId="44" fillId="7" borderId="78" xfId="39" applyNumberFormat="1" applyFont="1" applyFill="1" applyBorder="1" applyAlignment="1">
      <alignment horizontal="right" vertical="center"/>
    </xf>
    <xf numFmtId="193" fontId="44" fillId="7" borderId="92" xfId="39" applyNumberFormat="1" applyFont="1" applyFill="1" applyBorder="1" applyAlignment="1">
      <alignment horizontal="right" vertical="center"/>
    </xf>
    <xf numFmtId="193" fontId="44" fillId="7" borderId="16" xfId="39" applyNumberFormat="1" applyFont="1" applyFill="1" applyBorder="1" applyAlignment="1">
      <alignment horizontal="right" vertical="center"/>
    </xf>
    <xf numFmtId="193" fontId="44" fillId="7" borderId="1" xfId="39" applyNumberFormat="1" applyFont="1" applyFill="1" applyBorder="1" applyAlignment="1">
      <alignment horizontal="right" vertical="center"/>
    </xf>
    <xf numFmtId="3" fontId="30" fillId="0" borderId="10" xfId="39" quotePrefix="1" applyNumberFormat="1" applyFont="1" applyBorder="1" applyAlignment="1">
      <alignment horizontal="left" vertical="center"/>
    </xf>
    <xf numFmtId="3" fontId="30" fillId="0" borderId="6" xfId="39" quotePrefix="1" applyNumberFormat="1" applyFont="1" applyBorder="1" applyAlignment="1">
      <alignment horizontal="left" vertical="center"/>
    </xf>
    <xf numFmtId="195" fontId="44" fillId="0" borderId="21" xfId="39" applyNumberFormat="1" applyFont="1" applyFill="1" applyBorder="1" applyAlignment="1">
      <alignment horizontal="left" vertical="center"/>
    </xf>
    <xf numFmtId="195" fontId="44" fillId="0" borderId="16" xfId="39" applyNumberFormat="1" applyFont="1" applyFill="1" applyBorder="1" applyAlignment="1">
      <alignment horizontal="left" vertical="center"/>
    </xf>
    <xf numFmtId="3" fontId="7" fillId="0" borderId="10" xfId="39" applyNumberFormat="1" applyFont="1" applyBorder="1" applyAlignment="1">
      <alignment horizontal="left" vertical="center"/>
    </xf>
    <xf numFmtId="3" fontId="30" fillId="0" borderId="6" xfId="39" applyNumberFormat="1" applyFont="1" applyBorder="1" applyAlignment="1">
      <alignment horizontal="left" vertical="center"/>
    </xf>
    <xf numFmtId="195" fontId="44" fillId="0" borderId="7" xfId="39" applyNumberFormat="1" applyFont="1" applyBorder="1" applyAlignment="1">
      <alignment horizontal="left" vertical="center"/>
    </xf>
    <xf numFmtId="195" fontId="44" fillId="0" borderId="113" xfId="39" applyNumberFormat="1" applyFont="1" applyBorder="1" applyAlignment="1">
      <alignment horizontal="left" vertical="center"/>
    </xf>
    <xf numFmtId="0" fontId="44" fillId="0" borderId="3" xfId="39" applyNumberFormat="1" applyFont="1" applyBorder="1" applyAlignment="1">
      <alignment horizontal="right" vertical="center"/>
    </xf>
    <xf numFmtId="0" fontId="44" fillId="0" borderId="24" xfId="39" applyNumberFormat="1" applyFont="1" applyBorder="1" applyAlignment="1">
      <alignment horizontal="right" vertical="center"/>
    </xf>
    <xf numFmtId="0" fontId="44" fillId="0" borderId="23" xfId="39" applyNumberFormat="1" applyFont="1" applyBorder="1" applyAlignment="1">
      <alignment horizontal="right" vertical="center"/>
    </xf>
    <xf numFmtId="195" fontId="44" fillId="3" borderId="200" xfId="39" applyNumberFormat="1" applyFont="1" applyFill="1" applyBorder="1" applyAlignment="1">
      <alignment horizontal="left" vertical="center"/>
    </xf>
    <xf numFmtId="3" fontId="44" fillId="7" borderId="79" xfId="39" applyNumberFormat="1" applyFont="1" applyFill="1" applyBorder="1" applyAlignment="1">
      <alignment horizontal="right" vertical="center"/>
    </xf>
    <xf numFmtId="3" fontId="44" fillId="7" borderId="91" xfId="39" applyNumberFormat="1" applyFont="1" applyFill="1" applyBorder="1" applyAlignment="1">
      <alignment horizontal="right" vertical="center"/>
    </xf>
    <xf numFmtId="193" fontId="44" fillId="7" borderId="91" xfId="39" applyNumberFormat="1" applyFont="1" applyFill="1" applyBorder="1" applyAlignment="1">
      <alignment horizontal="right" vertical="center"/>
    </xf>
    <xf numFmtId="193" fontId="44" fillId="7" borderId="7" xfId="39" applyNumberFormat="1" applyFont="1" applyFill="1" applyBorder="1" applyAlignment="1">
      <alignment horizontal="right" vertical="center"/>
    </xf>
    <xf numFmtId="3" fontId="44" fillId="0" borderId="10" xfId="39" applyNumberFormat="1" applyFont="1" applyBorder="1" applyAlignment="1">
      <alignment horizontal="left" vertical="center"/>
    </xf>
    <xf numFmtId="3" fontId="44" fillId="0" borderId="2" xfId="39" applyNumberFormat="1" applyFont="1" applyBorder="1" applyAlignment="1">
      <alignment horizontal="left" vertical="center"/>
    </xf>
    <xf numFmtId="3" fontId="44" fillId="0" borderId="6" xfId="39" applyNumberFormat="1" applyFont="1" applyBorder="1" applyAlignment="1">
      <alignment horizontal="left" vertical="center"/>
    </xf>
    <xf numFmtId="3" fontId="44" fillId="7" borderId="16" xfId="39" applyNumberFormat="1" applyFont="1" applyFill="1" applyBorder="1" applyAlignment="1">
      <alignment horizontal="right" vertical="center"/>
    </xf>
    <xf numFmtId="3" fontId="44" fillId="7" borderId="7" xfId="39" applyNumberFormat="1" applyFont="1" applyFill="1" applyBorder="1" applyAlignment="1">
      <alignment horizontal="right" vertical="center"/>
    </xf>
    <xf numFmtId="193" fontId="44" fillId="0" borderId="79" xfId="39" applyNumberFormat="1" applyFont="1" applyFill="1" applyBorder="1" applyAlignment="1">
      <alignment horizontal="right" vertical="center"/>
    </xf>
    <xf numFmtId="193" fontId="44" fillId="0" borderId="91" xfId="39" applyNumberFormat="1" applyFont="1" applyFill="1" applyBorder="1" applyAlignment="1">
      <alignment horizontal="right" vertical="center"/>
    </xf>
    <xf numFmtId="193" fontId="44" fillId="0" borderId="94" xfId="39" applyNumberFormat="1" applyFont="1" applyFill="1" applyBorder="1" applyAlignment="1">
      <alignment horizontal="right" vertical="center"/>
    </xf>
    <xf numFmtId="193" fontId="44" fillId="0" borderId="1" xfId="39" applyNumberFormat="1" applyFont="1" applyBorder="1" applyAlignment="1">
      <alignment horizontal="right" vertical="center"/>
    </xf>
    <xf numFmtId="0" fontId="29" fillId="0" borderId="97" xfId="39" applyFont="1" applyBorder="1" applyAlignment="1">
      <alignment horizontal="left" vertical="center" wrapText="1"/>
    </xf>
    <xf numFmtId="0" fontId="44" fillId="0" borderId="96" xfId="39" applyFont="1" applyBorder="1" applyAlignment="1">
      <alignment horizontal="left" vertical="center" wrapText="1"/>
    </xf>
    <xf numFmtId="0" fontId="44" fillId="0" borderId="95" xfId="39" applyFont="1" applyBorder="1" applyAlignment="1">
      <alignment horizontal="left" vertical="center" wrapText="1"/>
    </xf>
    <xf numFmtId="0" fontId="44" fillId="0" borderId="26" xfId="39" applyFont="1" applyBorder="1" applyAlignment="1">
      <alignment vertical="center" wrapText="1"/>
    </xf>
    <xf numFmtId="0" fontId="44" fillId="0" borderId="9" xfId="39" applyFont="1" applyBorder="1" applyAlignment="1">
      <alignment vertical="center" wrapText="1"/>
    </xf>
    <xf numFmtId="0" fontId="44" fillId="0" borderId="27" xfId="39" applyFont="1" applyBorder="1" applyAlignment="1">
      <alignment vertical="center" wrapText="1"/>
    </xf>
    <xf numFmtId="0" fontId="44" fillId="0" borderId="10" xfId="39" applyFont="1" applyBorder="1" applyAlignment="1">
      <alignment horizontal="left" vertical="center" wrapText="1"/>
    </xf>
    <xf numFmtId="0" fontId="44" fillId="0" borderId="25" xfId="39" applyFont="1" applyBorder="1" applyAlignment="1">
      <alignment horizontal="left" vertical="center" wrapText="1"/>
    </xf>
    <xf numFmtId="0" fontId="44" fillId="0" borderId="23" xfId="39" applyFont="1" applyBorder="1" applyAlignment="1">
      <alignment horizontal="left" vertical="center" wrapText="1"/>
    </xf>
    <xf numFmtId="0" fontId="44" fillId="0" borderId="2" xfId="39" applyFont="1" applyBorder="1" applyAlignment="1">
      <alignment horizontal="left" vertical="center" wrapText="1"/>
    </xf>
    <xf numFmtId="0" fontId="44" fillId="0" borderId="0" xfId="39" applyFont="1" applyBorder="1" applyAlignment="1">
      <alignment horizontal="left" vertical="center" wrapText="1"/>
    </xf>
    <xf numFmtId="0" fontId="44" fillId="0" borderId="3" xfId="39" applyFont="1" applyBorder="1" applyAlignment="1">
      <alignment horizontal="left" vertical="center" wrapText="1"/>
    </xf>
    <xf numFmtId="0" fontId="44" fillId="0" borderId="6" xfId="39" applyFont="1" applyBorder="1" applyAlignment="1">
      <alignment horizontal="left" vertical="center" wrapText="1"/>
    </xf>
    <xf numFmtId="0" fontId="44" fillId="0" borderId="8" xfId="39" applyFont="1" applyBorder="1" applyAlignment="1">
      <alignment horizontal="left" vertical="center" wrapText="1"/>
    </xf>
    <xf numFmtId="0" fontId="44" fillId="0" borderId="24" xfId="39" applyFont="1" applyBorder="1" applyAlignment="1">
      <alignment horizontal="left" vertical="center" wrapText="1"/>
    </xf>
    <xf numFmtId="0" fontId="44" fillId="0" borderId="10" xfId="39" applyFont="1" applyFill="1" applyBorder="1" applyAlignment="1">
      <alignment horizontal="left" vertical="center" wrapText="1"/>
    </xf>
    <xf numFmtId="0" fontId="44" fillId="0" borderId="25" xfId="39" applyFont="1" applyFill="1" applyBorder="1" applyAlignment="1">
      <alignment horizontal="left" vertical="center" wrapText="1"/>
    </xf>
    <xf numFmtId="0" fontId="44" fillId="0" borderId="23" xfId="39" applyFont="1" applyFill="1" applyBorder="1" applyAlignment="1">
      <alignment horizontal="left" vertical="center" wrapText="1"/>
    </xf>
    <xf numFmtId="0" fontId="44" fillId="0" borderId="6" xfId="39" applyFont="1" applyFill="1" applyBorder="1" applyAlignment="1">
      <alignment horizontal="left" vertical="center" wrapText="1"/>
    </xf>
    <xf numFmtId="0" fontId="44" fillId="0" borderId="8" xfId="39" applyFont="1" applyFill="1" applyBorder="1" applyAlignment="1">
      <alignment horizontal="left" vertical="center" wrapText="1"/>
    </xf>
    <xf numFmtId="0" fontId="44" fillId="0" borderId="24" xfId="39" applyFont="1" applyFill="1" applyBorder="1" applyAlignment="1">
      <alignment horizontal="left" vertical="center" wrapText="1"/>
    </xf>
    <xf numFmtId="0" fontId="44" fillId="0" borderId="26" xfId="39" applyFont="1" applyBorder="1" applyAlignment="1">
      <alignment horizontal="left" vertical="center" wrapText="1"/>
    </xf>
    <xf numFmtId="0" fontId="44" fillId="0" borderId="9" xfId="39" applyFont="1" applyBorder="1" applyAlignment="1">
      <alignment horizontal="left" vertical="center" wrapText="1"/>
    </xf>
    <xf numFmtId="0" fontId="44" fillId="0" borderId="27" xfId="39" applyFont="1" applyBorder="1" applyAlignment="1">
      <alignment horizontal="left" vertical="center" wrapText="1"/>
    </xf>
    <xf numFmtId="0" fontId="44" fillId="0" borderId="10" xfId="39" applyFont="1" applyFill="1" applyBorder="1" applyAlignment="1">
      <alignment horizontal="left" vertical="top" wrapText="1"/>
    </xf>
    <xf numFmtId="0" fontId="44" fillId="0" borderId="25" xfId="39" applyFont="1" applyFill="1" applyBorder="1" applyAlignment="1">
      <alignment horizontal="left" vertical="top" wrapText="1"/>
    </xf>
    <xf numFmtId="0" fontId="44" fillId="0" borderId="23" xfId="39" applyFont="1" applyFill="1" applyBorder="1" applyAlignment="1">
      <alignment horizontal="left" vertical="top" wrapText="1"/>
    </xf>
    <xf numFmtId="0" fontId="44" fillId="0" borderId="6" xfId="39" applyFont="1" applyFill="1" applyBorder="1" applyAlignment="1">
      <alignment horizontal="left" vertical="top" wrapText="1"/>
    </xf>
    <xf numFmtId="0" fontId="44" fillId="0" borderId="8" xfId="39" applyFont="1" applyFill="1" applyBorder="1" applyAlignment="1">
      <alignment horizontal="left" vertical="top" wrapText="1"/>
    </xf>
    <xf numFmtId="0" fontId="44" fillId="0" borderId="24" xfId="39" applyFont="1" applyFill="1" applyBorder="1" applyAlignment="1">
      <alignment horizontal="left" vertical="top" wrapText="1"/>
    </xf>
    <xf numFmtId="0" fontId="30" fillId="0" borderId="10" xfId="39" applyFont="1" applyBorder="1" applyAlignment="1">
      <alignment horizontal="left" vertical="center"/>
    </xf>
    <xf numFmtId="0" fontId="30" fillId="0" borderId="6" xfId="39" applyFont="1" applyBorder="1" applyAlignment="1">
      <alignment horizontal="left" vertical="center"/>
    </xf>
    <xf numFmtId="195" fontId="44" fillId="3" borderId="178" xfId="39" applyNumberFormat="1" applyFont="1" applyFill="1" applyBorder="1" applyAlignment="1">
      <alignment horizontal="left" vertical="center"/>
    </xf>
    <xf numFmtId="195" fontId="44" fillId="3" borderId="172" xfId="39" applyNumberFormat="1" applyFont="1" applyFill="1" applyBorder="1" applyAlignment="1">
      <alignment horizontal="left" vertical="center"/>
    </xf>
    <xf numFmtId="3" fontId="30" fillId="0" borderId="10" xfId="39" applyNumberFormat="1" applyFont="1" applyBorder="1" applyAlignment="1">
      <alignment horizontal="left" vertical="center"/>
    </xf>
    <xf numFmtId="195" fontId="44" fillId="0" borderId="123" xfId="39" applyNumberFormat="1" applyFont="1" applyFill="1" applyBorder="1" applyAlignment="1">
      <alignment horizontal="left" vertical="center"/>
    </xf>
    <xf numFmtId="195" fontId="44" fillId="0" borderId="113" xfId="39" applyNumberFormat="1" applyFont="1" applyFill="1" applyBorder="1" applyAlignment="1">
      <alignment horizontal="left" vertical="center"/>
    </xf>
    <xf numFmtId="0" fontId="44" fillId="0" borderId="23" xfId="39" applyNumberFormat="1" applyFont="1" applyFill="1" applyBorder="1" applyAlignment="1">
      <alignment horizontal="right" vertical="center"/>
    </xf>
    <xf numFmtId="0" fontId="44" fillId="0" borderId="24" xfId="39" applyNumberFormat="1" applyFont="1" applyFill="1" applyBorder="1" applyAlignment="1">
      <alignment horizontal="right" vertical="center"/>
    </xf>
    <xf numFmtId="3" fontId="30" fillId="0" borderId="181" xfId="39" applyNumberFormat="1" applyFont="1" applyBorder="1" applyAlignment="1">
      <alignment horizontal="left" vertical="center" wrapText="1"/>
    </xf>
    <xf numFmtId="3" fontId="30" fillId="0" borderId="180" xfId="39" applyNumberFormat="1" applyFont="1" applyBorder="1" applyAlignment="1">
      <alignment horizontal="left" vertical="center" wrapText="1"/>
    </xf>
    <xf numFmtId="0" fontId="47" fillId="0" borderId="10" xfId="39" applyFont="1" applyFill="1" applyBorder="1" applyAlignment="1">
      <alignment horizontal="left" vertical="center" wrapText="1"/>
    </xf>
    <xf numFmtId="0" fontId="46" fillId="0" borderId="25" xfId="39" applyFont="1" applyFill="1" applyBorder="1" applyAlignment="1">
      <alignment horizontal="left" vertical="center" wrapText="1"/>
    </xf>
    <xf numFmtId="0" fontId="46" fillId="0" borderId="23" xfId="39" applyFont="1" applyFill="1" applyBorder="1" applyAlignment="1">
      <alignment horizontal="left" vertical="center" wrapText="1"/>
    </xf>
    <xf numFmtId="0" fontId="46" fillId="0" borderId="6" xfId="39" applyFont="1" applyFill="1" applyBorder="1" applyAlignment="1">
      <alignment horizontal="left" vertical="center" wrapText="1"/>
    </xf>
    <xf numFmtId="0" fontId="46" fillId="0" borderId="8" xfId="39" applyFont="1" applyFill="1" applyBorder="1" applyAlignment="1">
      <alignment horizontal="left" vertical="center" wrapText="1"/>
    </xf>
    <xf numFmtId="0" fontId="46" fillId="0" borderId="24" xfId="39" applyFont="1" applyFill="1" applyBorder="1" applyAlignment="1">
      <alignment horizontal="left" vertical="center" wrapText="1"/>
    </xf>
    <xf numFmtId="0" fontId="44" fillId="0" borderId="16" xfId="39" applyFont="1" applyFill="1" applyBorder="1" applyAlignment="1">
      <alignment horizontal="right" vertical="center"/>
    </xf>
    <xf numFmtId="0" fontId="44" fillId="0" borderId="7" xfId="39" applyFont="1" applyFill="1" applyBorder="1" applyAlignment="1">
      <alignment horizontal="right" vertical="center"/>
    </xf>
    <xf numFmtId="0" fontId="44" fillId="0" borderId="16" xfId="39" applyFont="1" applyFill="1" applyBorder="1" applyAlignment="1">
      <alignment horizontal="left" vertical="center"/>
    </xf>
    <xf numFmtId="0" fontId="44" fillId="0" borderId="7" xfId="39" applyFont="1" applyFill="1" applyBorder="1" applyAlignment="1">
      <alignment horizontal="left" vertical="center"/>
    </xf>
    <xf numFmtId="0" fontId="44" fillId="0" borderId="1" xfId="39" applyFont="1" applyBorder="1" applyAlignment="1">
      <alignment horizontal="left" vertical="center"/>
    </xf>
    <xf numFmtId="193" fontId="44" fillId="7" borderId="93" xfId="39" applyNumberFormat="1" applyFont="1" applyFill="1" applyBorder="1" applyAlignment="1">
      <alignment horizontal="right" vertical="center"/>
    </xf>
    <xf numFmtId="0" fontId="44" fillId="7" borderId="0" xfId="39" applyFont="1" applyFill="1" applyAlignment="1">
      <alignment horizontal="center" vertical="center"/>
    </xf>
    <xf numFmtId="3" fontId="44" fillId="0" borderId="26" xfId="39" applyNumberFormat="1" applyFont="1" applyBorder="1" applyAlignment="1">
      <alignment horizontal="left" vertical="center"/>
    </xf>
    <xf numFmtId="3" fontId="44" fillId="0" borderId="9" xfId="39" applyNumberFormat="1" applyFont="1" applyBorder="1" applyAlignment="1">
      <alignment horizontal="left" vertical="center"/>
    </xf>
    <xf numFmtId="3" fontId="44" fillId="0" borderId="90" xfId="39" applyNumberFormat="1" applyFont="1" applyBorder="1" applyAlignment="1">
      <alignment horizontal="left" vertical="center"/>
    </xf>
    <xf numFmtId="3" fontId="44" fillId="0" borderId="8" xfId="39" applyNumberFormat="1" applyFont="1" applyBorder="1" applyAlignment="1">
      <alignment horizontal="left" vertical="center"/>
    </xf>
    <xf numFmtId="3" fontId="44" fillId="0" borderId="25" xfId="39" applyNumberFormat="1" applyFont="1" applyBorder="1" applyAlignment="1">
      <alignment horizontal="left" vertical="center"/>
    </xf>
    <xf numFmtId="3" fontId="30" fillId="0" borderId="2" xfId="39" applyNumberFormat="1" applyFont="1" applyBorder="1" applyAlignment="1">
      <alignment horizontal="left" vertical="center"/>
    </xf>
    <xf numFmtId="3" fontId="30" fillId="0" borderId="16" xfId="39" quotePrefix="1" applyNumberFormat="1" applyFont="1" applyBorder="1" applyAlignment="1">
      <alignment horizontal="left" vertical="center"/>
    </xf>
    <xf numFmtId="3" fontId="30" fillId="0" borderId="7" xfId="39" quotePrefix="1" applyNumberFormat="1" applyFont="1" applyBorder="1" applyAlignment="1">
      <alignment horizontal="left" vertical="center"/>
    </xf>
    <xf numFmtId="0" fontId="44" fillId="0" borderId="3" xfId="39" applyNumberFormat="1" applyFont="1" applyFill="1" applyBorder="1" applyAlignment="1">
      <alignment horizontal="right" vertical="center"/>
    </xf>
    <xf numFmtId="0" fontId="44" fillId="3" borderId="107" xfId="39" applyFont="1" applyFill="1" applyBorder="1" applyAlignment="1">
      <alignment horizontal="center" vertical="center"/>
    </xf>
    <xf numFmtId="0" fontId="44" fillId="3" borderId="106" xfId="39" applyFont="1" applyFill="1" applyBorder="1" applyAlignment="1">
      <alignment horizontal="center" vertical="center"/>
    </xf>
    <xf numFmtId="0" fontId="44" fillId="3" borderId="105" xfId="39" applyFont="1" applyFill="1" applyBorder="1" applyAlignment="1">
      <alignment horizontal="center" vertical="center"/>
    </xf>
    <xf numFmtId="195" fontId="44" fillId="3" borderId="170" xfId="39" applyNumberFormat="1" applyFont="1" applyFill="1" applyBorder="1" applyAlignment="1">
      <alignment horizontal="left" vertical="center"/>
    </xf>
    <xf numFmtId="195" fontId="44" fillId="3" borderId="202" xfId="39" applyNumberFormat="1" applyFont="1" applyFill="1" applyBorder="1" applyAlignment="1">
      <alignment horizontal="left" vertical="center"/>
    </xf>
    <xf numFmtId="0" fontId="44" fillId="4" borderId="110" xfId="39" applyFont="1" applyFill="1" applyBorder="1" applyAlignment="1">
      <alignment horizontal="center" vertical="center"/>
    </xf>
    <xf numFmtId="0" fontId="44" fillId="4" borderId="109" xfId="39" applyFont="1" applyFill="1" applyBorder="1" applyAlignment="1">
      <alignment horizontal="center" vertical="center"/>
    </xf>
    <xf numFmtId="0" fontId="44" fillId="4" borderId="108" xfId="39" applyFont="1" applyFill="1" applyBorder="1" applyAlignment="1">
      <alignment horizontal="center" vertical="center"/>
    </xf>
    <xf numFmtId="0" fontId="44" fillId="0" borderId="182" xfId="39" applyNumberFormat="1" applyFont="1" applyBorder="1" applyAlignment="1">
      <alignment horizontal="right" vertical="center"/>
    </xf>
    <xf numFmtId="195" fontId="44" fillId="3" borderId="199" xfId="39" applyNumberFormat="1" applyFont="1" applyFill="1" applyBorder="1" applyAlignment="1">
      <alignment horizontal="left" vertical="center"/>
    </xf>
    <xf numFmtId="0" fontId="44" fillId="0" borderId="27" xfId="39" applyNumberFormat="1" applyFont="1" applyFill="1" applyBorder="1" applyAlignment="1">
      <alignment horizontal="right" vertical="center"/>
    </xf>
    <xf numFmtId="0" fontId="44" fillId="0" borderId="21" xfId="39" applyFont="1" applyBorder="1" applyAlignment="1">
      <alignment horizontal="left" vertical="center"/>
    </xf>
    <xf numFmtId="199" fontId="30" fillId="0" borderId="10" xfId="39" applyNumberFormat="1" applyFont="1" applyBorder="1" applyAlignment="1">
      <alignment horizontal="left" vertical="center"/>
    </xf>
    <xf numFmtId="199" fontId="30" fillId="0" borderId="6" xfId="39" applyNumberFormat="1" applyFont="1" applyBorder="1" applyAlignment="1">
      <alignment horizontal="left" vertical="center"/>
    </xf>
    <xf numFmtId="0" fontId="44" fillId="0" borderId="3" xfId="39" applyFont="1" applyBorder="1" applyAlignment="1">
      <alignment horizontal="left" vertical="center"/>
    </xf>
    <xf numFmtId="0" fontId="44" fillId="0" borderId="24" xfId="39" applyFont="1" applyBorder="1" applyAlignment="1">
      <alignment horizontal="left" vertical="center"/>
    </xf>
    <xf numFmtId="3" fontId="30" fillId="0" borderId="10" xfId="39" applyNumberFormat="1" applyFont="1" applyFill="1" applyBorder="1" applyAlignment="1">
      <alignment horizontal="left" vertical="center"/>
    </xf>
    <xf numFmtId="3" fontId="30" fillId="0" borderId="6" xfId="39" applyNumberFormat="1" applyFont="1" applyFill="1" applyBorder="1" applyAlignment="1">
      <alignment horizontal="left" vertical="center"/>
    </xf>
    <xf numFmtId="0" fontId="26" fillId="0" borderId="10" xfId="39" applyFont="1" applyBorder="1" applyAlignment="1">
      <alignment horizontal="left" vertical="center" wrapText="1"/>
    </xf>
    <xf numFmtId="3" fontId="30" fillId="0" borderId="181" xfId="39" applyNumberFormat="1" applyFont="1" applyFill="1" applyBorder="1" applyAlignment="1">
      <alignment horizontal="left" vertical="center"/>
    </xf>
    <xf numFmtId="0" fontId="30" fillId="0" borderId="180" xfId="25" applyFont="1" applyFill="1" applyBorder="1" applyAlignment="1">
      <alignment horizontal="left" vertical="center"/>
    </xf>
    <xf numFmtId="0" fontId="26" fillId="0" borderId="26" xfId="39" applyFont="1" applyBorder="1" applyAlignment="1">
      <alignment horizontal="left" vertical="center" wrapText="1"/>
    </xf>
    <xf numFmtId="0" fontId="26" fillId="0" borderId="9" xfId="39" applyFont="1" applyBorder="1" applyAlignment="1">
      <alignment horizontal="left" vertical="center" wrapText="1"/>
    </xf>
    <xf numFmtId="0" fontId="26" fillId="0" borderId="27" xfId="39" applyFont="1" applyBorder="1" applyAlignment="1">
      <alignment horizontal="left" vertical="center" wrapText="1"/>
    </xf>
    <xf numFmtId="0" fontId="26" fillId="0" borderId="26" xfId="39" applyFont="1" applyBorder="1" applyAlignment="1">
      <alignment vertical="center" wrapText="1"/>
    </xf>
    <xf numFmtId="3" fontId="7" fillId="0" borderId="10" xfId="39" quotePrefix="1" applyNumberFormat="1" applyFont="1" applyFill="1" applyBorder="1" applyAlignment="1">
      <alignment horizontal="left" vertical="center"/>
    </xf>
    <xf numFmtId="3" fontId="30" fillId="0" borderId="6" xfId="39" quotePrefix="1" applyNumberFormat="1" applyFont="1" applyFill="1" applyBorder="1" applyAlignment="1">
      <alignment horizontal="left" vertical="center"/>
    </xf>
    <xf numFmtId="0" fontId="44" fillId="0" borderId="21" xfId="39" applyFont="1" applyFill="1" applyBorder="1" applyAlignment="1">
      <alignment horizontal="left" vertical="center"/>
    </xf>
    <xf numFmtId="195" fontId="44" fillId="3" borderId="201" xfId="39" applyNumberFormat="1" applyFont="1" applyFill="1" applyBorder="1" applyAlignment="1">
      <alignment horizontal="left" vertical="center"/>
    </xf>
    <xf numFmtId="176" fontId="14" fillId="0" borderId="1" xfId="31" applyNumberFormat="1" applyFont="1" applyFill="1" applyBorder="1" applyAlignment="1">
      <alignment horizontal="center" vertical="center" wrapText="1"/>
    </xf>
    <xf numFmtId="3" fontId="14" fillId="0" borderId="16" xfId="31" applyNumberFormat="1" applyFont="1" applyFill="1" applyBorder="1" applyAlignment="1">
      <alignment vertical="center" wrapText="1"/>
    </xf>
    <xf numFmtId="3" fontId="14" fillId="0" borderId="7" xfId="31" applyNumberFormat="1" applyFont="1" applyFill="1" applyBorder="1" applyAlignment="1">
      <alignment vertical="center" wrapText="1"/>
    </xf>
    <xf numFmtId="177" fontId="14" fillId="0" borderId="1" xfId="31" applyNumberFormat="1" applyFont="1" applyFill="1" applyBorder="1" applyAlignment="1">
      <alignment horizontal="center" vertical="center"/>
    </xf>
    <xf numFmtId="186" fontId="14" fillId="0" borderId="16" xfId="31" applyNumberFormat="1" applyFont="1" applyFill="1" applyBorder="1" applyAlignment="1">
      <alignment horizontal="right" vertical="center"/>
    </xf>
    <xf numFmtId="186" fontId="14" fillId="0" borderId="7" xfId="31" applyNumberFormat="1" applyFont="1" applyFill="1" applyBorder="1" applyAlignment="1">
      <alignment horizontal="right" vertical="center"/>
    </xf>
    <xf numFmtId="177" fontId="14" fillId="0" borderId="3" xfId="31" applyNumberFormat="1" applyFont="1" applyFill="1" applyBorder="1" applyAlignment="1">
      <alignment horizontal="center" vertical="center"/>
    </xf>
    <xf numFmtId="178" fontId="14" fillId="0" borderId="16" xfId="31" applyNumberFormat="1" applyFont="1" applyFill="1" applyBorder="1" applyAlignment="1">
      <alignment horizontal="right" vertical="center" shrinkToFit="1"/>
    </xf>
    <xf numFmtId="178" fontId="14" fillId="0" borderId="7" xfId="31" applyNumberFormat="1" applyFont="1" applyFill="1" applyBorder="1" applyAlignment="1">
      <alignment horizontal="right" vertical="center" shrinkToFit="1"/>
    </xf>
    <xf numFmtId="38" fontId="14" fillId="0" borderId="16" xfId="50" applyFont="1" applyFill="1" applyBorder="1" applyAlignment="1">
      <alignment horizontal="right" vertical="center"/>
    </xf>
    <xf numFmtId="38" fontId="14" fillId="0" borderId="7" xfId="50" applyFont="1" applyFill="1" applyBorder="1" applyAlignment="1">
      <alignment horizontal="right" vertical="center"/>
    </xf>
    <xf numFmtId="181" fontId="14" fillId="0" borderId="16" xfId="31" applyNumberFormat="1" applyFont="1" applyFill="1" applyBorder="1" applyAlignment="1">
      <alignment horizontal="right" vertical="center"/>
    </xf>
    <xf numFmtId="181" fontId="14" fillId="0" borderId="7" xfId="31" applyNumberFormat="1" applyFont="1" applyFill="1" applyBorder="1" applyAlignment="1">
      <alignment horizontal="right" vertical="center"/>
    </xf>
    <xf numFmtId="180" fontId="14" fillId="0" borderId="16" xfId="31" applyNumberFormat="1" applyFont="1" applyFill="1" applyBorder="1" applyAlignment="1">
      <alignment horizontal="right" vertical="center" wrapText="1"/>
    </xf>
    <xf numFmtId="180" fontId="14" fillId="0" borderId="7" xfId="31" applyNumberFormat="1" applyFont="1" applyFill="1" applyBorder="1" applyAlignment="1">
      <alignment horizontal="right" vertical="center" wrapText="1"/>
    </xf>
    <xf numFmtId="178" fontId="14" fillId="0" borderId="16" xfId="31" applyNumberFormat="1" applyFont="1" applyFill="1" applyBorder="1" applyAlignment="1">
      <alignment horizontal="right" vertical="center"/>
    </xf>
    <xf numFmtId="178" fontId="14" fillId="0" borderId="7" xfId="31" applyNumberFormat="1" applyFont="1" applyFill="1" applyBorder="1" applyAlignment="1">
      <alignment horizontal="right" vertical="center"/>
    </xf>
    <xf numFmtId="190" fontId="14" fillId="0" borderId="16" xfId="31" applyNumberFormat="1" applyFont="1" applyFill="1" applyBorder="1" applyAlignment="1">
      <alignment horizontal="right" vertical="center"/>
    </xf>
    <xf numFmtId="190" fontId="14" fillId="0" borderId="7" xfId="31" applyNumberFormat="1" applyFont="1" applyFill="1" applyBorder="1" applyAlignment="1">
      <alignment horizontal="right" vertical="center"/>
    </xf>
    <xf numFmtId="189" fontId="14" fillId="0" borderId="16" xfId="31" applyNumberFormat="1" applyFont="1" applyFill="1" applyBorder="1" applyAlignment="1">
      <alignment horizontal="right" vertical="center"/>
    </xf>
    <xf numFmtId="189" fontId="14" fillId="0" borderId="7" xfId="31" applyNumberFormat="1" applyFont="1" applyFill="1" applyBorder="1" applyAlignment="1">
      <alignment horizontal="right" vertical="center"/>
    </xf>
    <xf numFmtId="176" fontId="14" fillId="0" borderId="16" xfId="31" applyNumberFormat="1" applyFont="1" applyFill="1" applyBorder="1" applyAlignment="1">
      <alignment horizontal="right" vertical="center"/>
    </xf>
    <xf numFmtId="176" fontId="14" fillId="0" borderId="7" xfId="31" applyNumberFormat="1" applyFont="1" applyFill="1" applyBorder="1" applyAlignment="1">
      <alignment horizontal="right" vertical="center"/>
    </xf>
    <xf numFmtId="3" fontId="14" fillId="0" borderId="10" xfId="31" applyNumberFormat="1" applyFont="1" applyFill="1" applyBorder="1" applyAlignment="1">
      <alignment horizontal="center" vertical="center" wrapText="1"/>
    </xf>
    <xf numFmtId="3" fontId="14" fillId="0" borderId="25" xfId="31" applyNumberFormat="1" applyFont="1" applyFill="1" applyBorder="1" applyAlignment="1">
      <alignment horizontal="center" vertical="center"/>
    </xf>
    <xf numFmtId="3" fontId="14" fillId="0" borderId="23" xfId="31" applyNumberFormat="1" applyFont="1" applyFill="1" applyBorder="1" applyAlignment="1">
      <alignment horizontal="center" vertical="center"/>
    </xf>
    <xf numFmtId="3" fontId="14" fillId="0" borderId="2" xfId="31" applyNumberFormat="1" applyFont="1" applyFill="1" applyBorder="1" applyAlignment="1">
      <alignment horizontal="center" vertical="center"/>
    </xf>
    <xf numFmtId="3" fontId="14" fillId="0" borderId="0" xfId="31" applyNumberFormat="1" applyFont="1" applyFill="1" applyBorder="1" applyAlignment="1">
      <alignment horizontal="center" vertical="center"/>
    </xf>
    <xf numFmtId="3" fontId="14" fillId="0" borderId="3" xfId="31" applyNumberFormat="1" applyFont="1" applyFill="1" applyBorder="1" applyAlignment="1">
      <alignment horizontal="center" vertical="center"/>
    </xf>
    <xf numFmtId="3" fontId="16" fillId="0" borderId="16" xfId="31" applyNumberFormat="1" applyFont="1" applyFill="1" applyBorder="1" applyAlignment="1">
      <alignment horizontal="center" vertical="center" wrapText="1"/>
    </xf>
    <xf numFmtId="3" fontId="16" fillId="0" borderId="1" xfId="31" applyNumberFormat="1" applyFont="1" applyFill="1" applyBorder="1" applyAlignment="1">
      <alignment horizontal="center" vertical="center" wrapText="1"/>
    </xf>
    <xf numFmtId="3" fontId="14" fillId="0" borderId="16" xfId="31" applyNumberFormat="1" applyFont="1" applyFill="1" applyBorder="1" applyAlignment="1">
      <alignment horizontal="center" vertical="center" wrapText="1"/>
    </xf>
    <xf numFmtId="3" fontId="14" fillId="0" borderId="1" xfId="31" applyNumberFormat="1" applyFont="1" applyFill="1" applyBorder="1" applyAlignment="1">
      <alignment horizontal="center" vertical="center" wrapText="1"/>
    </xf>
    <xf numFmtId="176" fontId="14" fillId="0" borderId="6" xfId="31" applyNumberFormat="1" applyFont="1" applyFill="1" applyBorder="1" applyAlignment="1">
      <alignment horizontal="center" vertical="center" wrapText="1"/>
    </xf>
    <xf numFmtId="176" fontId="14" fillId="0" borderId="8" xfId="31" applyNumberFormat="1" applyFont="1" applyFill="1" applyBorder="1" applyAlignment="1">
      <alignment horizontal="center" vertical="center" wrapText="1"/>
    </xf>
    <xf numFmtId="176" fontId="14" fillId="0" borderId="24" xfId="31" applyNumberFormat="1" applyFont="1" applyFill="1" applyBorder="1" applyAlignment="1">
      <alignment horizontal="center" vertical="center" wrapText="1"/>
    </xf>
    <xf numFmtId="3" fontId="14" fillId="0" borderId="21" xfId="31" applyNumberFormat="1" applyFont="1" applyFill="1" applyBorder="1" applyAlignment="1">
      <alignment horizontal="center" vertical="center" wrapText="1"/>
    </xf>
    <xf numFmtId="3" fontId="14" fillId="0" borderId="23" xfId="31" applyNumberFormat="1" applyFont="1" applyFill="1" applyBorder="1" applyAlignment="1">
      <alignment horizontal="center" vertical="center" wrapText="1"/>
    </xf>
    <xf numFmtId="3" fontId="14" fillId="0" borderId="2" xfId="31" applyNumberFormat="1" applyFont="1" applyFill="1" applyBorder="1" applyAlignment="1">
      <alignment horizontal="center" vertical="center" wrapText="1"/>
    </xf>
    <xf numFmtId="3" fontId="14" fillId="0" borderId="3" xfId="31" applyNumberFormat="1" applyFont="1" applyFill="1" applyBorder="1" applyAlignment="1">
      <alignment horizontal="center" vertical="center" wrapText="1"/>
    </xf>
    <xf numFmtId="3" fontId="14" fillId="0" borderId="10" xfId="31" applyNumberFormat="1" applyFont="1" applyFill="1" applyBorder="1" applyAlignment="1">
      <alignment horizontal="center" vertical="center"/>
    </xf>
    <xf numFmtId="3" fontId="14" fillId="0" borderId="0" xfId="31" applyNumberFormat="1" applyFont="1" applyFill="1" applyBorder="1" applyAlignment="1">
      <alignment horizontal="center" vertical="center" wrapText="1"/>
    </xf>
    <xf numFmtId="0" fontId="14" fillId="0" borderId="0" xfId="31" applyNumberFormat="1" applyFont="1" applyFill="1" applyBorder="1" applyAlignment="1">
      <alignment horizontal="center" vertical="center"/>
    </xf>
    <xf numFmtId="3" fontId="14" fillId="0" borderId="25" xfId="31" applyNumberFormat="1" applyFont="1" applyFill="1" applyBorder="1" applyAlignment="1">
      <alignment horizontal="center" vertical="center" wrapText="1"/>
    </xf>
    <xf numFmtId="3" fontId="14" fillId="0" borderId="16" xfId="31" applyNumberFormat="1" applyFont="1" applyFill="1" applyBorder="1" applyAlignment="1">
      <alignment horizontal="center" vertical="center" wrapText="1" shrinkToFit="1"/>
    </xf>
    <xf numFmtId="3" fontId="14" fillId="0" borderId="1" xfId="31" applyNumberFormat="1" applyFont="1" applyFill="1" applyBorder="1" applyAlignment="1">
      <alignment horizontal="center" vertical="center" wrapText="1" shrinkToFit="1"/>
    </xf>
    <xf numFmtId="3" fontId="14" fillId="0" borderId="7" xfId="31" applyNumberFormat="1" applyFont="1" applyFill="1" applyBorder="1" applyAlignment="1">
      <alignment horizontal="center" vertical="center" wrapText="1"/>
    </xf>
    <xf numFmtId="3" fontId="14" fillId="0" borderId="11" xfId="31" applyNumberFormat="1" applyFont="1" applyFill="1" applyBorder="1" applyAlignment="1">
      <alignment horizontal="center" vertical="center" wrapText="1"/>
    </xf>
    <xf numFmtId="3" fontId="14" fillId="0" borderId="22" xfId="31" applyNumberFormat="1" applyFont="1" applyFill="1" applyBorder="1" applyAlignment="1">
      <alignment horizontal="center" vertical="center" wrapText="1"/>
    </xf>
    <xf numFmtId="191" fontId="14" fillId="0" borderId="16" xfId="31" applyNumberFormat="1" applyFont="1" applyFill="1" applyBorder="1" applyAlignment="1">
      <alignment horizontal="right" vertical="center"/>
    </xf>
    <xf numFmtId="191" fontId="14" fillId="0" borderId="7" xfId="31" applyNumberFormat="1" applyFont="1" applyFill="1" applyBorder="1" applyAlignment="1">
      <alignment horizontal="right" vertical="center"/>
    </xf>
    <xf numFmtId="176" fontId="14" fillId="0" borderId="0" xfId="31" applyNumberFormat="1" applyFont="1" applyFill="1" applyBorder="1" applyAlignment="1">
      <alignment horizontal="right" vertical="center"/>
    </xf>
    <xf numFmtId="3" fontId="14" fillId="0" borderId="17" xfId="31" applyNumberFormat="1" applyFont="1" applyFill="1" applyBorder="1" applyAlignment="1">
      <alignment horizontal="center" vertical="center" wrapText="1"/>
    </xf>
    <xf numFmtId="177" fontId="14" fillId="0" borderId="0" xfId="31" applyNumberFormat="1" applyFont="1" applyFill="1" applyBorder="1" applyAlignment="1">
      <alignment horizontal="center" vertical="center"/>
    </xf>
    <xf numFmtId="178" fontId="14" fillId="0" borderId="0" xfId="31" applyNumberFormat="1" applyFont="1" applyFill="1" applyBorder="1" applyAlignment="1">
      <alignment horizontal="right" vertical="center"/>
    </xf>
    <xf numFmtId="176" fontId="14" fillId="0" borderId="0" xfId="31" applyNumberFormat="1" applyFont="1" applyFill="1" applyBorder="1" applyAlignment="1">
      <alignment horizontal="center" vertical="center"/>
    </xf>
    <xf numFmtId="178" fontId="14" fillId="0" borderId="0" xfId="31" applyNumberFormat="1" applyFont="1" applyFill="1" applyBorder="1" applyAlignment="1">
      <alignment horizontal="center" vertical="center"/>
    </xf>
    <xf numFmtId="0" fontId="7" fillId="0" borderId="0" xfId="28" applyFont="1" applyBorder="1" applyAlignment="1">
      <alignment horizontal="left" vertical="center"/>
    </xf>
    <xf numFmtId="0" fontId="9" fillId="0" borderId="21" xfId="28" applyFont="1" applyBorder="1" applyAlignment="1">
      <alignment vertical="center" wrapText="1"/>
    </xf>
    <xf numFmtId="187" fontId="7" fillId="0" borderId="8" xfId="28" applyNumberFormat="1" applyFont="1" applyBorder="1" applyAlignment="1">
      <alignment horizontal="center" vertical="top" wrapText="1"/>
    </xf>
    <xf numFmtId="187" fontId="7" fillId="0" borderId="24" xfId="28" applyNumberFormat="1" applyFont="1" applyBorder="1" applyAlignment="1">
      <alignment horizontal="center" vertical="top" wrapText="1"/>
    </xf>
    <xf numFmtId="0" fontId="9" fillId="0" borderId="10" xfId="28" applyFont="1" applyBorder="1" applyAlignment="1">
      <alignment vertical="center" wrapText="1"/>
    </xf>
    <xf numFmtId="0" fontId="9" fillId="0" borderId="25" xfId="28" applyFont="1" applyBorder="1" applyAlignment="1">
      <alignment vertical="center" wrapText="1"/>
    </xf>
    <xf numFmtId="0" fontId="9" fillId="0" borderId="6" xfId="28" applyFont="1" applyBorder="1" applyAlignment="1">
      <alignment vertical="center" wrapText="1"/>
    </xf>
    <xf numFmtId="0" fontId="9" fillId="0" borderId="8" xfId="28" applyFont="1" applyBorder="1" applyAlignment="1">
      <alignment vertical="center" wrapText="1"/>
    </xf>
    <xf numFmtId="3" fontId="7" fillId="0" borderId="25" xfId="28" applyNumberFormat="1" applyFont="1" applyBorder="1" applyAlignment="1">
      <alignment horizontal="left" wrapText="1"/>
    </xf>
    <xf numFmtId="188" fontId="7" fillId="0" borderId="21" xfId="28" applyNumberFormat="1" applyFont="1" applyBorder="1" applyAlignment="1">
      <alignment horizontal="center" vertical="center" wrapText="1"/>
    </xf>
    <xf numFmtId="188" fontId="7" fillId="0" borderId="26" xfId="28" applyNumberFormat="1" applyFont="1" applyBorder="1" applyAlignment="1">
      <alignment horizontal="center" vertical="center" wrapText="1"/>
    </xf>
    <xf numFmtId="187" fontId="7" fillId="0" borderId="21" xfId="28" applyNumberFormat="1" applyFont="1" applyBorder="1" applyAlignment="1">
      <alignment horizontal="center" vertical="center" wrapText="1"/>
    </xf>
    <xf numFmtId="187" fontId="7" fillId="0" borderId="26" xfId="28" applyNumberFormat="1" applyFont="1" applyBorder="1" applyAlignment="1">
      <alignment horizontal="center" vertical="center" wrapText="1"/>
    </xf>
    <xf numFmtId="187" fontId="7" fillId="0" borderId="9" xfId="28" applyNumberFormat="1" applyFont="1" applyBorder="1" applyAlignment="1">
      <alignment horizontal="center" vertical="center" wrapText="1"/>
    </xf>
    <xf numFmtId="187" fontId="7" fillId="0" borderId="27" xfId="28" applyNumberFormat="1" applyFont="1" applyBorder="1" applyAlignment="1">
      <alignment horizontal="center" vertical="center" wrapText="1"/>
    </xf>
    <xf numFmtId="0" fontId="7" fillId="0" borderId="10" xfId="28" applyFont="1" applyBorder="1" applyAlignment="1">
      <alignment vertical="center" wrapText="1"/>
    </xf>
    <xf numFmtId="0" fontId="7" fillId="0" borderId="2" xfId="28" applyFont="1" applyBorder="1" applyAlignment="1">
      <alignment vertical="center" wrapText="1"/>
    </xf>
    <xf numFmtId="0" fontId="7" fillId="0" borderId="6" xfId="28" applyFont="1" applyBorder="1" applyAlignment="1">
      <alignment vertical="center" wrapText="1"/>
    </xf>
    <xf numFmtId="0" fontId="7" fillId="0" borderId="10" xfId="51" applyFont="1" applyFill="1" applyBorder="1" applyAlignment="1">
      <alignment vertical="center" wrapText="1"/>
    </xf>
    <xf numFmtId="0" fontId="5" fillId="0" borderId="2" xfId="51" applyFont="1" applyFill="1" applyBorder="1" applyAlignment="1">
      <alignment vertical="center" wrapText="1"/>
    </xf>
    <xf numFmtId="0" fontId="5" fillId="0" borderId="6" xfId="51" applyFont="1" applyFill="1" applyBorder="1" applyAlignment="1">
      <alignment vertical="center" wrapText="1"/>
    </xf>
    <xf numFmtId="0" fontId="7" fillId="0" borderId="23" xfId="51" applyFont="1" applyFill="1" applyBorder="1" applyAlignment="1">
      <alignment vertical="center" wrapText="1"/>
    </xf>
    <xf numFmtId="0" fontId="54" fillId="0" borderId="3" xfId="51" applyFont="1" applyFill="1" applyBorder="1" applyAlignment="1">
      <alignment vertical="center" wrapText="1"/>
    </xf>
    <xf numFmtId="0" fontId="54" fillId="0" borderId="24" xfId="51" applyFont="1" applyFill="1" applyBorder="1" applyAlignment="1">
      <alignment vertical="center" wrapText="1"/>
    </xf>
    <xf numFmtId="0" fontId="7" fillId="0" borderId="25" xfId="28" applyFont="1" applyFill="1" applyBorder="1" applyAlignment="1">
      <alignment horizontal="center"/>
    </xf>
    <xf numFmtId="0" fontId="7" fillId="0" borderId="25" xfId="28" applyFont="1" applyFill="1" applyBorder="1" applyAlignment="1">
      <alignment horizontal="center" wrapText="1"/>
    </xf>
    <xf numFmtId="176" fontId="7" fillId="0" borderId="10" xfId="28" applyNumberFormat="1" applyFont="1" applyFill="1" applyBorder="1" applyAlignment="1">
      <alignment horizontal="left" vertical="center" wrapText="1"/>
    </xf>
    <xf numFmtId="176" fontId="7" fillId="0" borderId="2" xfId="28" applyNumberFormat="1" applyFont="1" applyFill="1" applyBorder="1" applyAlignment="1">
      <alignment horizontal="left" vertical="center"/>
    </xf>
    <xf numFmtId="176" fontId="7" fillId="0" borderId="6" xfId="28" applyNumberFormat="1" applyFont="1" applyFill="1" applyBorder="1" applyAlignment="1">
      <alignment horizontal="left" vertical="center"/>
    </xf>
    <xf numFmtId="176" fontId="7" fillId="0" borderId="23" xfId="28" applyNumberFormat="1" applyFont="1" applyFill="1" applyBorder="1" applyAlignment="1">
      <alignment horizontal="center" vertical="center"/>
    </xf>
    <xf numFmtId="176" fontId="7" fillId="0" borderId="3" xfId="28" applyNumberFormat="1" applyFont="1" applyFill="1" applyBorder="1" applyAlignment="1">
      <alignment horizontal="center" vertical="center"/>
    </xf>
    <xf numFmtId="176" fontId="7" fillId="0" borderId="24" xfId="28" applyNumberFormat="1" applyFont="1" applyFill="1" applyBorder="1" applyAlignment="1">
      <alignment horizontal="center" vertical="center"/>
    </xf>
    <xf numFmtId="0" fontId="7" fillId="0" borderId="10" xfId="28" applyFont="1" applyFill="1" applyBorder="1" applyAlignment="1">
      <alignment horizontal="center" vertical="center"/>
    </xf>
    <xf numFmtId="0" fontId="7" fillId="0" borderId="2" xfId="28" applyFont="1" applyFill="1" applyBorder="1" applyAlignment="1">
      <alignment horizontal="center" vertical="center"/>
    </xf>
    <xf numFmtId="0" fontId="7" fillId="0" borderId="6" xfId="28" applyFont="1" applyFill="1" applyBorder="1" applyAlignment="1">
      <alignment horizontal="center" vertical="center"/>
    </xf>
    <xf numFmtId="0" fontId="7" fillId="0" borderId="23" xfId="28" applyFont="1" applyBorder="1" applyAlignment="1">
      <alignment vertical="center" wrapText="1"/>
    </xf>
    <xf numFmtId="0" fontId="7" fillId="0" borderId="3" xfId="28" applyFont="1" applyBorder="1" applyAlignment="1">
      <alignment vertical="center" wrapText="1"/>
    </xf>
    <xf numFmtId="0" fontId="7" fillId="0" borderId="24" xfId="28" applyFont="1" applyBorder="1" applyAlignment="1">
      <alignment vertical="center" wrapText="1"/>
    </xf>
    <xf numFmtId="3" fontId="7" fillId="0" borderId="21" xfId="28" applyNumberFormat="1" applyFont="1" applyFill="1" applyBorder="1" applyAlignment="1">
      <alignment horizontal="center" vertical="center" wrapText="1"/>
    </xf>
    <xf numFmtId="3" fontId="7" fillId="0" borderId="26" xfId="28" applyNumberFormat="1" applyFont="1" applyFill="1" applyBorder="1" applyAlignment="1">
      <alignment horizontal="center" vertical="center" wrapText="1"/>
    </xf>
    <xf numFmtId="187" fontId="7" fillId="0" borderId="21" xfId="28" applyNumberFormat="1" applyFont="1" applyFill="1" applyBorder="1" applyAlignment="1">
      <alignment horizontal="center" vertical="center" wrapText="1"/>
    </xf>
    <xf numFmtId="187" fontId="7" fillId="0" borderId="26" xfId="28" applyNumberFormat="1" applyFont="1" applyFill="1" applyBorder="1" applyAlignment="1">
      <alignment horizontal="center" vertical="center" wrapText="1"/>
    </xf>
    <xf numFmtId="0" fontId="7" fillId="0" borderId="26" xfId="28" applyFont="1" applyFill="1" applyBorder="1" applyAlignment="1">
      <alignment horizontal="distributed" vertical="center" wrapText="1"/>
    </xf>
    <xf numFmtId="0" fontId="7" fillId="0" borderId="9" xfId="28" applyFont="1" applyFill="1" applyBorder="1" applyAlignment="1">
      <alignment horizontal="distributed" vertical="center" wrapText="1"/>
    </xf>
    <xf numFmtId="3" fontId="7" fillId="0" borderId="9" xfId="28" applyNumberFormat="1" applyFont="1" applyFill="1" applyBorder="1" applyAlignment="1">
      <alignment horizontal="right" vertical="center" wrapText="1"/>
    </xf>
    <xf numFmtId="3" fontId="7" fillId="0" borderId="27" xfId="28" applyNumberFormat="1" applyFont="1" applyFill="1" applyBorder="1" applyAlignment="1">
      <alignment horizontal="right" vertical="center" wrapText="1"/>
    </xf>
    <xf numFmtId="176" fontId="9" fillId="0" borderId="16" xfId="28" applyNumberFormat="1" applyFont="1" applyFill="1" applyBorder="1" applyAlignment="1">
      <alignment horizontal="left" vertical="center" wrapText="1"/>
    </xf>
    <xf numFmtId="176" fontId="9" fillId="0" borderId="1" xfId="28" applyNumberFormat="1" applyFont="1" applyFill="1" applyBorder="1" applyAlignment="1">
      <alignment horizontal="left" vertical="center" wrapText="1"/>
    </xf>
    <xf numFmtId="176" fontId="9" fillId="0" borderId="7" xfId="28" applyNumberFormat="1" applyFont="1" applyFill="1" applyBorder="1" applyAlignment="1">
      <alignment horizontal="left" vertical="center" wrapText="1"/>
    </xf>
    <xf numFmtId="3" fontId="7" fillId="0" borderId="0" xfId="28" applyNumberFormat="1" applyFont="1" applyBorder="1" applyAlignment="1">
      <alignment horizontal="right" vertical="center" wrapText="1"/>
    </xf>
    <xf numFmtId="186" fontId="7" fillId="0" borderId="0" xfId="28" applyNumberFormat="1" applyFont="1" applyBorder="1" applyAlignment="1">
      <alignment horizontal="center" vertical="center"/>
    </xf>
    <xf numFmtId="0" fontId="7" fillId="0" borderId="8" xfId="28" applyFont="1" applyBorder="1" applyAlignment="1">
      <alignment horizontal="left" vertical="center" wrapText="1"/>
    </xf>
    <xf numFmtId="0" fontId="7" fillId="0" borderId="24" xfId="28" applyFont="1" applyBorder="1" applyAlignment="1">
      <alignment horizontal="left" vertical="center" wrapText="1"/>
    </xf>
    <xf numFmtId="0" fontId="7" fillId="0" borderId="10" xfId="28" applyFont="1" applyFill="1" applyBorder="1" applyAlignment="1">
      <alignment vertical="center" wrapText="1"/>
    </xf>
    <xf numFmtId="0" fontId="7" fillId="0" borderId="2" xfId="28" applyFont="1" applyFill="1" applyBorder="1" applyAlignment="1">
      <alignment vertical="center" wrapText="1"/>
    </xf>
    <xf numFmtId="0" fontId="7" fillId="0" borderId="6" xfId="28" applyFont="1" applyFill="1" applyBorder="1" applyAlignment="1">
      <alignment vertical="center" wrapText="1"/>
    </xf>
    <xf numFmtId="0" fontId="7" fillId="0" borderId="23" xfId="28" applyFont="1" applyFill="1" applyBorder="1" applyAlignment="1">
      <alignment vertical="center" wrapText="1"/>
    </xf>
    <xf numFmtId="0" fontId="7" fillId="0" borderId="3" xfId="28" applyFont="1" applyFill="1" applyBorder="1" applyAlignment="1">
      <alignment vertical="center" wrapText="1"/>
    </xf>
    <xf numFmtId="0" fontId="7" fillId="0" borderId="24" xfId="28" applyFont="1" applyFill="1" applyBorder="1" applyAlignment="1">
      <alignment vertical="center" wrapText="1"/>
    </xf>
    <xf numFmtId="0" fontId="7" fillId="0" borderId="8" xfId="28" applyFont="1" applyFill="1" applyBorder="1" applyAlignment="1">
      <alignment horizontal="center" vertical="center"/>
    </xf>
    <xf numFmtId="0" fontId="7" fillId="0" borderId="2" xfId="51" applyFont="1" applyFill="1" applyBorder="1" applyAlignment="1">
      <alignment horizontal="left" vertical="center" wrapText="1"/>
    </xf>
    <xf numFmtId="0" fontId="7" fillId="0" borderId="0" xfId="51" applyFont="1" applyFill="1" applyBorder="1" applyAlignment="1">
      <alignment horizontal="left" vertical="center" wrapText="1"/>
    </xf>
    <xf numFmtId="0" fontId="7" fillId="0" borderId="6" xfId="51" applyFont="1" applyFill="1" applyBorder="1" applyAlignment="1">
      <alignment horizontal="left" vertical="center" wrapText="1"/>
    </xf>
    <xf numFmtId="0" fontId="7" fillId="0" borderId="8" xfId="51" applyFont="1" applyFill="1" applyBorder="1" applyAlignment="1">
      <alignment horizontal="left" vertical="center" wrapText="1"/>
    </xf>
    <xf numFmtId="3" fontId="7" fillId="0" borderId="0" xfId="28" applyNumberFormat="1" applyFont="1" applyFill="1" applyBorder="1" applyAlignment="1">
      <alignment horizontal="right" vertical="center" wrapText="1"/>
    </xf>
    <xf numFmtId="3" fontId="7" fillId="0" borderId="8" xfId="28" applyNumberFormat="1" applyFont="1" applyFill="1" applyBorder="1" applyAlignment="1">
      <alignment horizontal="right" vertical="center" wrapText="1"/>
    </xf>
    <xf numFmtId="186" fontId="7" fillId="0" borderId="0" xfId="28" applyNumberFormat="1" applyFont="1" applyFill="1" applyBorder="1" applyAlignment="1">
      <alignment horizontal="center" vertical="center"/>
    </xf>
    <xf numFmtId="176" fontId="7" fillId="0" borderId="10" xfId="28" applyNumberFormat="1" applyFont="1" applyBorder="1" applyAlignment="1">
      <alignment horizontal="left" vertical="center"/>
    </xf>
    <xf numFmtId="176" fontId="7" fillId="0" borderId="2" xfId="28" applyNumberFormat="1" applyFont="1" applyBorder="1" applyAlignment="1">
      <alignment horizontal="left" vertical="center"/>
    </xf>
    <xf numFmtId="176" fontId="7" fillId="0" borderId="6" xfId="28" applyNumberFormat="1" applyFont="1" applyBorder="1" applyAlignment="1">
      <alignment horizontal="left" vertical="center"/>
    </xf>
    <xf numFmtId="0" fontId="7" fillId="0" borderId="10" xfId="28" applyFont="1" applyBorder="1" applyAlignment="1">
      <alignment horizontal="center" vertical="center"/>
    </xf>
    <xf numFmtId="0" fontId="7" fillId="0" borderId="2" xfId="28" applyFont="1" applyBorder="1" applyAlignment="1">
      <alignment horizontal="center" vertical="center"/>
    </xf>
    <xf numFmtId="0" fontId="7" fillId="0" borderId="6" xfId="28" applyFont="1" applyBorder="1" applyAlignment="1">
      <alignment horizontal="center" vertical="center"/>
    </xf>
    <xf numFmtId="0" fontId="7" fillId="0" borderId="25" xfId="28" applyFont="1" applyBorder="1" applyAlignment="1">
      <alignment horizontal="center" wrapText="1"/>
    </xf>
    <xf numFmtId="0" fontId="7" fillId="0" borderId="25" xfId="28" applyFont="1" applyBorder="1" applyAlignment="1">
      <alignment horizontal="center"/>
    </xf>
    <xf numFmtId="0" fontId="7" fillId="0" borderId="1" xfId="28" applyFont="1" applyBorder="1" applyAlignment="1">
      <alignment horizontal="center" vertical="center"/>
    </xf>
    <xf numFmtId="0" fontId="7" fillId="0" borderId="7" xfId="28" applyFont="1" applyBorder="1" applyAlignment="1">
      <alignment horizontal="center" vertical="center"/>
    </xf>
    <xf numFmtId="176" fontId="7" fillId="0" borderId="23" xfId="28" applyNumberFormat="1" applyFont="1" applyBorder="1" applyAlignment="1">
      <alignment horizontal="center" vertical="center"/>
    </xf>
    <xf numFmtId="176" fontId="7" fillId="0" borderId="3" xfId="28" applyNumberFormat="1" applyFont="1" applyBorder="1" applyAlignment="1">
      <alignment horizontal="center" vertical="center"/>
    </xf>
    <xf numFmtId="176" fontId="7" fillId="0" borderId="24" xfId="28" applyNumberFormat="1" applyFont="1" applyBorder="1" applyAlignment="1">
      <alignment horizontal="center" vertical="center"/>
    </xf>
    <xf numFmtId="176" fontId="9" fillId="0" borderId="16" xfId="28" applyNumberFormat="1" applyFont="1" applyBorder="1" applyAlignment="1">
      <alignment horizontal="left" vertical="center"/>
    </xf>
    <xf numFmtId="176" fontId="9" fillId="0" borderId="1" xfId="28" applyNumberFormat="1" applyFont="1" applyBorder="1" applyAlignment="1">
      <alignment horizontal="left" vertical="center"/>
    </xf>
    <xf numFmtId="176" fontId="9" fillId="0" borderId="7" xfId="28" applyNumberFormat="1" applyFont="1" applyBorder="1" applyAlignment="1">
      <alignment horizontal="left" vertical="center"/>
    </xf>
    <xf numFmtId="0" fontId="7" fillId="0" borderId="8" xfId="28" applyFont="1" applyBorder="1" applyAlignment="1">
      <alignment horizontal="left" vertical="top" wrapText="1"/>
    </xf>
    <xf numFmtId="0" fontId="7" fillId="0" borderId="24" xfId="28" applyFont="1" applyBorder="1" applyAlignment="1">
      <alignment horizontal="left" vertical="top" wrapText="1"/>
    </xf>
    <xf numFmtId="0" fontId="9" fillId="0" borderId="21" xfId="28" applyFont="1" applyFill="1" applyBorder="1" applyAlignment="1">
      <alignment vertical="center" wrapText="1"/>
    </xf>
    <xf numFmtId="0" fontId="7" fillId="0" borderId="26" xfId="28" applyFont="1" applyFill="1" applyBorder="1" applyAlignment="1">
      <alignment horizontal="center" vertical="center" wrapText="1"/>
    </xf>
    <xf numFmtId="0" fontId="7" fillId="0" borderId="9" xfId="28" applyFont="1" applyFill="1" applyBorder="1" applyAlignment="1">
      <alignment horizontal="center" vertical="center" wrapText="1"/>
    </xf>
    <xf numFmtId="0" fontId="7" fillId="0" borderId="27" xfId="28" applyFont="1" applyFill="1" applyBorder="1" applyAlignment="1">
      <alignment horizontal="center" vertical="center" wrapText="1"/>
    </xf>
    <xf numFmtId="176" fontId="9" fillId="0" borderId="16" xfId="28" applyNumberFormat="1" applyFont="1" applyFill="1" applyBorder="1" applyAlignment="1">
      <alignment horizontal="left" vertical="center"/>
    </xf>
    <xf numFmtId="176" fontId="9" fillId="0" borderId="1" xfId="28" applyNumberFormat="1" applyFont="1" applyFill="1" applyBorder="1" applyAlignment="1">
      <alignment horizontal="left" vertical="center"/>
    </xf>
    <xf numFmtId="176" fontId="9" fillId="0" borderId="7" xfId="28" applyNumberFormat="1" applyFont="1" applyFill="1" applyBorder="1" applyAlignment="1">
      <alignment horizontal="left" vertical="center"/>
    </xf>
    <xf numFmtId="0" fontId="7" fillId="0" borderId="8" xfId="28" applyFont="1" applyFill="1" applyBorder="1" applyAlignment="1">
      <alignment horizontal="left" vertical="center" wrapText="1"/>
    </xf>
    <xf numFmtId="0" fontId="7" fillId="0" borderId="24" xfId="28" applyFont="1" applyFill="1" applyBorder="1" applyAlignment="1">
      <alignment horizontal="left" vertical="center" wrapText="1"/>
    </xf>
    <xf numFmtId="0" fontId="9" fillId="0" borderId="16" xfId="51" applyFont="1" applyFill="1" applyBorder="1" applyAlignment="1">
      <alignment vertical="center" wrapText="1"/>
    </xf>
    <xf numFmtId="0" fontId="54" fillId="0" borderId="1" xfId="51" applyFont="1" applyFill="1" applyBorder="1" applyAlignment="1">
      <alignment vertical="center" wrapText="1"/>
    </xf>
    <xf numFmtId="0" fontId="54" fillId="0" borderId="7" xfId="51" applyFont="1" applyFill="1" applyBorder="1" applyAlignment="1">
      <alignment vertical="center" wrapText="1"/>
    </xf>
    <xf numFmtId="56" fontId="7" fillId="0" borderId="0" xfId="28" quotePrefix="1" applyNumberFormat="1" applyFont="1" applyFill="1" applyBorder="1" applyAlignment="1">
      <alignment horizontal="center" vertical="center" wrapText="1"/>
    </xf>
    <xf numFmtId="0" fontId="7" fillId="0" borderId="3" xfId="28" applyFont="1" applyFill="1" applyBorder="1" applyAlignment="1">
      <alignment horizontal="center" vertical="center" wrapText="1"/>
    </xf>
    <xf numFmtId="56" fontId="7" fillId="0" borderId="8" xfId="28" quotePrefix="1" applyNumberFormat="1" applyFont="1" applyFill="1" applyBorder="1" applyAlignment="1">
      <alignment horizontal="center" vertical="center" wrapText="1"/>
    </xf>
    <xf numFmtId="0" fontId="7" fillId="0" borderId="24" xfId="28" applyFont="1" applyFill="1" applyBorder="1" applyAlignment="1">
      <alignment horizontal="center" vertical="center" wrapText="1"/>
    </xf>
    <xf numFmtId="0" fontId="54" fillId="0" borderId="25" xfId="51" applyFont="1" applyFill="1" applyBorder="1" applyAlignment="1">
      <alignment wrapText="1"/>
    </xf>
    <xf numFmtId="0" fontId="54" fillId="0" borderId="23" xfId="51" applyFont="1" applyFill="1" applyBorder="1" applyAlignment="1">
      <alignment wrapText="1"/>
    </xf>
    <xf numFmtId="0" fontId="7" fillId="0" borderId="0" xfId="28" applyFont="1" applyFill="1" applyBorder="1" applyAlignment="1">
      <alignment horizontal="center" vertical="center"/>
    </xf>
    <xf numFmtId="3" fontId="14" fillId="0" borderId="26" xfId="31" applyNumberFormat="1" applyFont="1" applyFill="1" applyBorder="1" applyAlignment="1">
      <alignment vertical="center" wrapText="1"/>
    </xf>
    <xf numFmtId="0" fontId="14" fillId="0" borderId="26" xfId="31" applyFont="1" applyFill="1" applyBorder="1" applyAlignment="1">
      <alignment vertical="center"/>
    </xf>
    <xf numFmtId="177" fontId="14" fillId="0" borderId="2" xfId="31" applyNumberFormat="1" applyFont="1" applyFill="1" applyBorder="1" applyAlignment="1">
      <alignment horizontal="center" vertical="center"/>
    </xf>
    <xf numFmtId="178" fontId="14" fillId="0" borderId="3" xfId="31" applyNumberFormat="1" applyFont="1" applyFill="1" applyBorder="1" applyAlignment="1">
      <alignment horizontal="center" vertical="center"/>
    </xf>
    <xf numFmtId="178" fontId="14" fillId="0" borderId="1" xfId="31" applyNumberFormat="1" applyFont="1" applyFill="1" applyBorder="1" applyAlignment="1">
      <alignment horizontal="center" vertical="center"/>
    </xf>
    <xf numFmtId="176" fontId="14" fillId="0" borderId="16" xfId="31" applyNumberFormat="1" applyFont="1" applyFill="1" applyBorder="1" applyAlignment="1">
      <alignment vertical="center"/>
    </xf>
    <xf numFmtId="176" fontId="14" fillId="0" borderId="1" xfId="31" applyNumberFormat="1" applyFont="1" applyFill="1" applyBorder="1" applyAlignment="1">
      <alignment vertical="center"/>
    </xf>
    <xf numFmtId="176" fontId="14" fillId="0" borderId="7" xfId="31" applyNumberFormat="1" applyFont="1" applyFill="1" applyBorder="1" applyAlignment="1">
      <alignment vertical="center"/>
    </xf>
    <xf numFmtId="178" fontId="14" fillId="0" borderId="16" xfId="31" applyNumberFormat="1" applyFont="1" applyFill="1" applyBorder="1" applyAlignment="1">
      <alignment vertical="center"/>
    </xf>
    <xf numFmtId="178" fontId="14" fillId="0" borderId="1" xfId="31" applyNumberFormat="1" applyFont="1" applyFill="1" applyBorder="1" applyAlignment="1">
      <alignment vertical="center"/>
    </xf>
    <xf numFmtId="178" fontId="14" fillId="0" borderId="7" xfId="31" applyNumberFormat="1" applyFont="1" applyFill="1" applyBorder="1" applyAlignment="1">
      <alignment vertical="center"/>
    </xf>
    <xf numFmtId="3" fontId="14" fillId="0" borderId="6" xfId="31" applyNumberFormat="1" applyFont="1" applyFill="1" applyBorder="1" applyAlignment="1">
      <alignment vertical="center" wrapText="1"/>
    </xf>
    <xf numFmtId="176" fontId="14" fillId="0" borderId="16" xfId="31" applyNumberFormat="1" applyFont="1" applyFill="1" applyBorder="1" applyAlignment="1">
      <alignment wrapText="1"/>
    </xf>
    <xf numFmtId="176" fontId="14" fillId="0" borderId="1" xfId="31" applyNumberFormat="1" applyFont="1" applyFill="1" applyBorder="1" applyAlignment="1">
      <alignment wrapText="1"/>
    </xf>
    <xf numFmtId="0" fontId="14" fillId="0" borderId="22" xfId="31" applyFont="1" applyFill="1" applyBorder="1" applyAlignment="1">
      <alignment horizontal="center" vertical="center"/>
    </xf>
    <xf numFmtId="0" fontId="14" fillId="0" borderId="17" xfId="31" applyFont="1" applyFill="1" applyBorder="1" applyAlignment="1">
      <alignment horizontal="center" vertical="center"/>
    </xf>
    <xf numFmtId="182" fontId="14" fillId="0" borderId="1" xfId="31" applyNumberFormat="1" applyFont="1" applyFill="1" applyBorder="1" applyAlignment="1">
      <alignment vertical="top" wrapText="1"/>
    </xf>
    <xf numFmtId="182" fontId="14" fillId="0" borderId="7" xfId="31" applyNumberFormat="1" applyFont="1" applyFill="1" applyBorder="1" applyAlignment="1">
      <alignment vertical="top" wrapText="1"/>
    </xf>
    <xf numFmtId="176" fontId="14" fillId="0" borderId="1" xfId="31" applyNumberFormat="1" applyFont="1" applyFill="1" applyBorder="1" applyAlignment="1">
      <alignment vertical="center" wrapText="1"/>
    </xf>
    <xf numFmtId="176" fontId="14" fillId="0" borderId="16" xfId="31" applyNumberFormat="1" applyFont="1" applyFill="1" applyBorder="1" applyAlignment="1">
      <alignment vertical="center" wrapText="1"/>
    </xf>
    <xf numFmtId="176" fontId="14" fillId="0" borderId="7" xfId="31" applyNumberFormat="1" applyFont="1" applyFill="1" applyBorder="1" applyAlignment="1">
      <alignment vertical="center" wrapText="1"/>
    </xf>
    <xf numFmtId="176" fontId="14" fillId="0" borderId="41" xfId="31" applyNumberFormat="1" applyFont="1" applyFill="1" applyBorder="1" applyAlignment="1">
      <alignment vertical="center"/>
    </xf>
    <xf numFmtId="176" fontId="14" fillId="0" borderId="6" xfId="31" applyNumberFormat="1" applyFont="1" applyFill="1" applyBorder="1" applyAlignment="1">
      <alignment vertical="center"/>
    </xf>
    <xf numFmtId="176" fontId="14" fillId="0" borderId="10" xfId="31" applyNumberFormat="1" applyFont="1" applyFill="1" applyBorder="1" applyAlignment="1">
      <alignment vertical="center"/>
    </xf>
    <xf numFmtId="176" fontId="14" fillId="0" borderId="2" xfId="31" applyNumberFormat="1" applyFont="1" applyFill="1" applyBorder="1" applyAlignment="1">
      <alignment vertical="center"/>
    </xf>
    <xf numFmtId="182" fontId="14" fillId="0" borderId="1" xfId="31" applyNumberFormat="1" applyFont="1" applyFill="1" applyBorder="1" applyAlignment="1">
      <alignment vertical="center" wrapText="1"/>
    </xf>
    <xf numFmtId="178" fontId="14" fillId="0" borderId="1" xfId="31" applyNumberFormat="1" applyFont="1" applyFill="1" applyBorder="1" applyAlignment="1">
      <alignment vertical="center" wrapText="1"/>
    </xf>
    <xf numFmtId="176" fontId="14" fillId="0" borderId="35" xfId="31" applyNumberFormat="1" applyFont="1" applyFill="1" applyBorder="1" applyAlignment="1">
      <alignment horizontal="center" vertical="center" wrapText="1"/>
    </xf>
    <xf numFmtId="176" fontId="14" fillId="0" borderId="37" xfId="31" applyNumberFormat="1" applyFont="1" applyFill="1" applyBorder="1" applyAlignment="1">
      <alignment horizontal="center" vertical="center" wrapText="1"/>
    </xf>
    <xf numFmtId="3" fontId="14" fillId="0" borderId="49" xfId="31" applyNumberFormat="1" applyFont="1" applyFill="1" applyBorder="1" applyAlignment="1">
      <alignment horizontal="center" vertical="center"/>
    </xf>
    <xf numFmtId="3" fontId="14" fillId="0" borderId="48" xfId="31" applyNumberFormat="1" applyFont="1" applyFill="1" applyBorder="1" applyAlignment="1">
      <alignment horizontal="center" vertical="center"/>
    </xf>
    <xf numFmtId="3" fontId="14" fillId="0" borderId="34" xfId="31" applyNumberFormat="1" applyFont="1" applyFill="1" applyBorder="1" applyAlignment="1">
      <alignment horizontal="center" vertical="center"/>
    </xf>
    <xf numFmtId="176" fontId="14" fillId="0" borderId="7" xfId="31" applyNumberFormat="1" applyFont="1" applyFill="1" applyBorder="1" applyAlignment="1">
      <alignment horizontal="center" vertical="center" wrapText="1"/>
    </xf>
    <xf numFmtId="176" fontId="14" fillId="0" borderId="7" xfId="31" applyNumberFormat="1" applyFont="1" applyFill="1" applyBorder="1" applyAlignment="1">
      <alignment horizontal="center" vertical="center"/>
    </xf>
    <xf numFmtId="176" fontId="14" fillId="0" borderId="46" xfId="31" applyNumberFormat="1" applyFont="1" applyFill="1" applyBorder="1" applyAlignment="1">
      <alignment vertical="center"/>
    </xf>
    <xf numFmtId="0" fontId="14" fillId="0" borderId="45" xfId="31" applyFont="1" applyFill="1" applyBorder="1" applyAlignment="1">
      <alignment horizontal="center" vertical="center"/>
    </xf>
    <xf numFmtId="0" fontId="14" fillId="0" borderId="7" xfId="31" applyFont="1" applyFill="1" applyBorder="1" applyAlignment="1">
      <alignment horizontal="center" vertical="center"/>
    </xf>
    <xf numFmtId="3" fontId="14" fillId="0" borderId="10" xfId="31" applyNumberFormat="1" applyFont="1" applyFill="1" applyBorder="1" applyAlignment="1">
      <alignment vertical="center" wrapText="1"/>
    </xf>
    <xf numFmtId="3" fontId="14" fillId="0" borderId="2" xfId="31" applyNumberFormat="1" applyFont="1" applyFill="1" applyBorder="1" applyAlignment="1">
      <alignment vertical="center" wrapText="1"/>
    </xf>
    <xf numFmtId="0" fontId="14" fillId="0" borderId="2" xfId="31" applyFont="1" applyFill="1" applyBorder="1" applyAlignment="1">
      <alignment vertical="center"/>
    </xf>
    <xf numFmtId="0" fontId="14" fillId="0" borderId="1" xfId="31" applyFont="1" applyFill="1" applyBorder="1" applyAlignment="1">
      <alignment vertical="center"/>
    </xf>
    <xf numFmtId="0" fontId="14" fillId="0" borderId="7" xfId="31" applyFont="1" applyFill="1" applyBorder="1" applyAlignment="1">
      <alignment vertical="center"/>
    </xf>
    <xf numFmtId="0" fontId="14" fillId="0" borderId="6" xfId="31" applyFont="1" applyFill="1" applyBorder="1" applyAlignment="1">
      <alignment vertical="center"/>
    </xf>
    <xf numFmtId="3" fontId="14" fillId="0" borderId="47" xfId="31" applyNumberFormat="1" applyFont="1" applyFill="1" applyBorder="1" applyAlignment="1">
      <alignment horizontal="center" vertical="center" wrapText="1"/>
    </xf>
    <xf numFmtId="3" fontId="14" fillId="0" borderId="21" xfId="31" applyNumberFormat="1" applyFont="1" applyFill="1" applyBorder="1" applyAlignment="1">
      <alignment horizontal="center" vertical="center"/>
    </xf>
    <xf numFmtId="3" fontId="14" fillId="0" borderId="26" xfId="31" applyNumberFormat="1" applyFont="1" applyFill="1" applyBorder="1" applyAlignment="1">
      <alignment horizontal="center" vertical="center"/>
    </xf>
    <xf numFmtId="177" fontId="14" fillId="0" borderId="21" xfId="31" applyNumberFormat="1" applyFont="1" applyFill="1" applyBorder="1" applyAlignment="1">
      <alignment horizontal="center" vertical="center"/>
    </xf>
    <xf numFmtId="178" fontId="14" fillId="0" borderId="16" xfId="31" applyNumberFormat="1" applyFont="1" applyFill="1" applyBorder="1" applyAlignment="1">
      <alignment horizontal="center" vertical="center" wrapText="1"/>
    </xf>
    <xf numFmtId="178" fontId="14" fillId="0" borderId="1" xfId="31" applyNumberFormat="1" applyFont="1" applyFill="1" applyBorder="1" applyAlignment="1">
      <alignment horizontal="center" vertical="center" wrapText="1"/>
    </xf>
    <xf numFmtId="192" fontId="14" fillId="0" borderId="1" xfId="31" applyNumberFormat="1" applyFont="1" applyFill="1" applyBorder="1" applyAlignment="1">
      <alignment vertical="center" wrapText="1"/>
    </xf>
    <xf numFmtId="177" fontId="14" fillId="0" borderId="16" xfId="31" applyNumberFormat="1" applyFont="1" applyFill="1" applyBorder="1" applyAlignment="1">
      <alignment horizontal="center" vertical="center" wrapText="1"/>
    </xf>
    <xf numFmtId="177" fontId="14" fillId="0" borderId="1" xfId="31" applyNumberFormat="1" applyFont="1" applyFill="1" applyBorder="1" applyAlignment="1">
      <alignment horizontal="center" vertical="center" wrapText="1"/>
    </xf>
    <xf numFmtId="3" fontId="14" fillId="0" borderId="10" xfId="31" applyNumberFormat="1" applyFont="1" applyFill="1" applyBorder="1" applyAlignment="1">
      <alignment horizontal="left" vertical="center" indent="1"/>
    </xf>
    <xf numFmtId="3" fontId="14" fillId="0" borderId="25" xfId="31" applyNumberFormat="1" applyFont="1" applyFill="1" applyBorder="1" applyAlignment="1">
      <alignment horizontal="left" vertical="center" indent="1"/>
    </xf>
    <xf numFmtId="3" fontId="14" fillId="0" borderId="23" xfId="31" applyNumberFormat="1" applyFont="1" applyFill="1" applyBorder="1" applyAlignment="1">
      <alignment horizontal="left" vertical="center" indent="1"/>
    </xf>
    <xf numFmtId="3" fontId="14" fillId="0" borderId="2" xfId="31" applyNumberFormat="1" applyFont="1" applyFill="1" applyBorder="1" applyAlignment="1">
      <alignment horizontal="left" vertical="center" indent="1"/>
    </xf>
    <xf numFmtId="3" fontId="14" fillId="0" borderId="0" xfId="31" applyNumberFormat="1" applyFont="1" applyFill="1" applyBorder="1" applyAlignment="1">
      <alignment horizontal="left" vertical="center" indent="1"/>
    </xf>
    <xf numFmtId="3" fontId="14" fillId="0" borderId="3" xfId="31" applyNumberFormat="1" applyFont="1" applyFill="1" applyBorder="1" applyAlignment="1">
      <alignment horizontal="left" vertical="center" indent="1"/>
    </xf>
    <xf numFmtId="178" fontId="14" fillId="0" borderId="3" xfId="31" applyNumberFormat="1" applyFont="1" applyFill="1" applyBorder="1" applyAlignment="1">
      <alignment horizontal="center" vertical="center" wrapText="1"/>
    </xf>
    <xf numFmtId="187" fontId="7" fillId="0" borderId="21" xfId="24" applyNumberFormat="1" applyFont="1" applyFill="1" applyBorder="1" applyAlignment="1">
      <alignment horizontal="center" vertical="center" wrapText="1"/>
    </xf>
    <xf numFmtId="187" fontId="7" fillId="0" borderId="26" xfId="24" applyNumberFormat="1" applyFont="1" applyFill="1" applyBorder="1" applyAlignment="1">
      <alignment horizontal="center" vertical="center" wrapText="1"/>
    </xf>
    <xf numFmtId="0" fontId="7" fillId="0" borderId="0" xfId="24" applyFont="1" applyFill="1" applyBorder="1" applyAlignment="1">
      <alignment horizontal="left" vertical="center"/>
    </xf>
    <xf numFmtId="0" fontId="9" fillId="0" borderId="21" xfId="24" applyFont="1" applyFill="1" applyBorder="1" applyAlignment="1">
      <alignment vertical="center" wrapText="1"/>
    </xf>
    <xf numFmtId="187" fontId="7" fillId="0" borderId="8" xfId="24" applyNumberFormat="1" applyFont="1" applyFill="1" applyBorder="1" applyAlignment="1">
      <alignment horizontal="center" vertical="top" wrapText="1"/>
    </xf>
    <xf numFmtId="187" fontId="7" fillId="0" borderId="24" xfId="24" applyNumberFormat="1" applyFont="1" applyFill="1" applyBorder="1" applyAlignment="1">
      <alignment horizontal="center" vertical="top" wrapText="1"/>
    </xf>
    <xf numFmtId="0" fontId="9" fillId="0" borderId="10" xfId="24" applyFont="1" applyFill="1" applyBorder="1" applyAlignment="1">
      <alignment vertical="center" wrapText="1"/>
    </xf>
    <xf numFmtId="0" fontId="9" fillId="0" borderId="25" xfId="24" applyFont="1" applyFill="1" applyBorder="1" applyAlignment="1">
      <alignment vertical="center" wrapText="1"/>
    </xf>
    <xf numFmtId="0" fontId="9" fillId="0" borderId="6" xfId="24" applyFont="1" applyFill="1" applyBorder="1" applyAlignment="1">
      <alignment vertical="center" wrapText="1"/>
    </xf>
    <xf numFmtId="0" fontId="9" fillId="0" borderId="8" xfId="24" applyFont="1" applyFill="1" applyBorder="1" applyAlignment="1">
      <alignment vertical="center" wrapText="1"/>
    </xf>
    <xf numFmtId="3" fontId="7" fillId="0" borderId="25" xfId="24" applyNumberFormat="1" applyFont="1" applyFill="1" applyBorder="1" applyAlignment="1">
      <alignment horizontal="left" wrapText="1"/>
    </xf>
    <xf numFmtId="0" fontId="7" fillId="0" borderId="8" xfId="24" applyFont="1" applyFill="1" applyBorder="1" applyAlignment="1">
      <alignment horizontal="left" vertical="center" wrapText="1"/>
    </xf>
    <xf numFmtId="0" fontId="7" fillId="0" borderId="24" xfId="24" applyFont="1" applyFill="1" applyBorder="1" applyAlignment="1">
      <alignment horizontal="left" vertical="center" wrapText="1"/>
    </xf>
    <xf numFmtId="188" fontId="7" fillId="0" borderId="21" xfId="24" applyNumberFormat="1" applyFont="1" applyFill="1" applyBorder="1" applyAlignment="1">
      <alignment horizontal="center" vertical="center" wrapText="1"/>
    </xf>
    <xf numFmtId="188" fontId="7" fillId="0" borderId="26" xfId="24" applyNumberFormat="1" applyFont="1" applyFill="1" applyBorder="1" applyAlignment="1">
      <alignment horizontal="center" vertical="center" wrapText="1"/>
    </xf>
    <xf numFmtId="0" fontId="9" fillId="0" borderId="16" xfId="24" applyFont="1" applyFill="1" applyBorder="1" applyAlignment="1">
      <alignment vertical="center" wrapText="1"/>
    </xf>
    <xf numFmtId="0" fontId="5" fillId="0" borderId="1" xfId="24" applyFont="1" applyFill="1" applyBorder="1" applyAlignment="1">
      <alignment vertical="center" wrapText="1"/>
    </xf>
    <xf numFmtId="0" fontId="5" fillId="0" borderId="7" xfId="24" applyFont="1" applyFill="1" applyBorder="1" applyAlignment="1">
      <alignment vertical="center" wrapText="1"/>
    </xf>
    <xf numFmtId="0" fontId="7" fillId="0" borderId="26" xfId="24" applyFont="1" applyFill="1" applyBorder="1" applyAlignment="1">
      <alignment horizontal="distributed" vertical="center" wrapText="1"/>
    </xf>
    <xf numFmtId="0" fontId="7" fillId="0" borderId="9" xfId="24" applyFont="1" applyFill="1" applyBorder="1" applyAlignment="1">
      <alignment horizontal="distributed" vertical="center" wrapText="1"/>
    </xf>
    <xf numFmtId="3" fontId="7" fillId="0" borderId="9" xfId="24" applyNumberFormat="1" applyFont="1" applyFill="1" applyBorder="1" applyAlignment="1">
      <alignment horizontal="right" vertical="center" wrapText="1"/>
    </xf>
    <xf numFmtId="3" fontId="7" fillId="0" borderId="27" xfId="24" applyNumberFormat="1" applyFont="1" applyFill="1" applyBorder="1" applyAlignment="1">
      <alignment horizontal="right" vertical="center" wrapText="1"/>
    </xf>
    <xf numFmtId="0" fontId="7" fillId="0" borderId="10" xfId="24" applyFont="1" applyFill="1" applyBorder="1" applyAlignment="1">
      <alignment vertical="center" wrapText="1"/>
    </xf>
    <xf numFmtId="0" fontId="5" fillId="0" borderId="25" xfId="24" applyFont="1" applyFill="1" applyBorder="1" applyAlignment="1">
      <alignment wrapText="1"/>
    </xf>
    <xf numFmtId="0" fontId="5" fillId="0" borderId="23" xfId="24" applyFont="1" applyFill="1" applyBorder="1" applyAlignment="1">
      <alignment wrapText="1"/>
    </xf>
    <xf numFmtId="0" fontId="7" fillId="0" borderId="26" xfId="24" applyFont="1" applyFill="1" applyBorder="1" applyAlignment="1">
      <alignment horizontal="center" vertical="center" wrapText="1"/>
    </xf>
    <xf numFmtId="0" fontId="7" fillId="0" borderId="9" xfId="24" applyFont="1" applyFill="1" applyBorder="1" applyAlignment="1">
      <alignment horizontal="center" vertical="center" wrapText="1"/>
    </xf>
    <xf numFmtId="0" fontId="7" fillId="0" borderId="27" xfId="24" applyFont="1" applyFill="1" applyBorder="1" applyAlignment="1">
      <alignment horizontal="center" vertical="center" wrapText="1"/>
    </xf>
    <xf numFmtId="0" fontId="7" fillId="0" borderId="2" xfId="24" applyFont="1" applyFill="1" applyBorder="1" applyAlignment="1">
      <alignment vertical="center" wrapText="1"/>
    </xf>
    <xf numFmtId="0" fontId="7" fillId="0" borderId="6" xfId="24" applyFont="1" applyFill="1" applyBorder="1" applyAlignment="1">
      <alignment vertical="center" wrapText="1"/>
    </xf>
    <xf numFmtId="0" fontId="7" fillId="0" borderId="23" xfId="24" applyFont="1" applyFill="1" applyBorder="1" applyAlignment="1">
      <alignment vertical="center" wrapText="1"/>
    </xf>
    <xf numFmtId="0" fontId="7" fillId="0" borderId="3" xfId="24" applyFont="1" applyFill="1" applyBorder="1" applyAlignment="1">
      <alignment vertical="center" wrapText="1"/>
    </xf>
    <xf numFmtId="0" fontId="7" fillId="0" borderId="24" xfId="24" applyFont="1" applyFill="1" applyBorder="1" applyAlignment="1">
      <alignment vertical="center" wrapText="1"/>
    </xf>
    <xf numFmtId="0" fontId="7" fillId="0" borderId="16" xfId="24" applyFont="1" applyFill="1" applyBorder="1" applyAlignment="1">
      <alignment horizontal="center" vertical="center"/>
    </xf>
    <xf numFmtId="0" fontId="7" fillId="0" borderId="1" xfId="24" applyFont="1" applyFill="1" applyBorder="1" applyAlignment="1">
      <alignment horizontal="center" vertical="center"/>
    </xf>
    <xf numFmtId="0" fontId="7" fillId="0" borderId="7" xfId="24" applyFont="1" applyFill="1" applyBorder="1" applyAlignment="1">
      <alignment horizontal="center" vertical="center"/>
    </xf>
    <xf numFmtId="0" fontId="7" fillId="0" borderId="25" xfId="24" applyFont="1" applyFill="1" applyBorder="1" applyAlignment="1">
      <alignment horizontal="center" wrapText="1"/>
    </xf>
    <xf numFmtId="0" fontId="7" fillId="0" borderId="25" xfId="24" applyFont="1" applyFill="1" applyBorder="1" applyAlignment="1">
      <alignment horizontal="center"/>
    </xf>
    <xf numFmtId="0" fontId="7" fillId="0" borderId="2" xfId="24" applyFont="1" applyFill="1" applyBorder="1" applyAlignment="1">
      <alignment horizontal="left" vertical="center" wrapText="1"/>
    </xf>
    <xf numFmtId="0" fontId="7" fillId="0" borderId="0" xfId="24" applyFont="1" applyFill="1" applyBorder="1" applyAlignment="1">
      <alignment horizontal="left" vertical="center" wrapText="1"/>
    </xf>
    <xf numFmtId="3" fontId="7" fillId="0" borderId="0" xfId="24" applyNumberFormat="1" applyFont="1" applyFill="1" applyBorder="1" applyAlignment="1">
      <alignment horizontal="right" vertical="center" wrapText="1"/>
    </xf>
    <xf numFmtId="0" fontId="7" fillId="0" borderId="0" xfId="24" applyFont="1" applyFill="1" applyBorder="1" applyAlignment="1">
      <alignment horizontal="right" vertical="center" wrapText="1"/>
    </xf>
    <xf numFmtId="0" fontId="7" fillId="0" borderId="3" xfId="24" applyFont="1" applyFill="1" applyBorder="1" applyAlignment="1">
      <alignment horizontal="left" vertical="center" wrapText="1"/>
    </xf>
    <xf numFmtId="0" fontId="7" fillId="0" borderId="6" xfId="24" applyFont="1" applyFill="1" applyBorder="1" applyAlignment="1">
      <alignment horizontal="left" vertical="center" wrapText="1"/>
    </xf>
    <xf numFmtId="3" fontId="7" fillId="0" borderId="8" xfId="24" applyNumberFormat="1" applyFont="1" applyFill="1" applyBorder="1" applyAlignment="1">
      <alignment horizontal="right" vertical="center" wrapText="1"/>
    </xf>
    <xf numFmtId="0" fontId="7" fillId="0" borderId="8" xfId="24" applyFont="1" applyFill="1" applyBorder="1" applyAlignment="1">
      <alignment horizontal="right" vertical="center" wrapText="1"/>
    </xf>
    <xf numFmtId="0" fontId="5" fillId="0" borderId="2" xfId="24" applyFont="1" applyFill="1" applyBorder="1" applyAlignment="1">
      <alignment vertical="center" wrapText="1"/>
    </xf>
    <xf numFmtId="0" fontId="5" fillId="0" borderId="6" xfId="24" applyFont="1" applyFill="1" applyBorder="1" applyAlignment="1">
      <alignment vertical="center" wrapText="1"/>
    </xf>
    <xf numFmtId="0" fontId="5" fillId="0" borderId="3" xfId="24" applyFont="1" applyFill="1" applyBorder="1" applyAlignment="1">
      <alignment vertical="center" wrapText="1"/>
    </xf>
    <xf numFmtId="0" fontId="5" fillId="0" borderId="24" xfId="24" applyFont="1" applyFill="1" applyBorder="1" applyAlignment="1">
      <alignment vertical="center" wrapText="1"/>
    </xf>
    <xf numFmtId="186" fontId="7" fillId="0" borderId="0" xfId="24" applyNumberFormat="1" applyFont="1" applyFill="1" applyBorder="1" applyAlignment="1">
      <alignment horizontal="center" vertical="center"/>
    </xf>
    <xf numFmtId="0" fontId="7" fillId="0" borderId="8" xfId="24" applyFont="1" applyFill="1" applyBorder="1" applyAlignment="1">
      <alignment horizontal="left" vertical="top" wrapText="1"/>
    </xf>
    <xf numFmtId="0" fontId="7" fillId="0" borderId="24" xfId="24" applyFont="1" applyFill="1" applyBorder="1" applyAlignment="1">
      <alignment horizontal="left" vertical="top" wrapText="1"/>
    </xf>
    <xf numFmtId="3" fontId="7" fillId="0" borderId="21" xfId="24" applyNumberFormat="1" applyFont="1" applyFill="1" applyBorder="1" applyAlignment="1">
      <alignment horizontal="center" vertical="center" wrapText="1"/>
    </xf>
    <xf numFmtId="3" fontId="7" fillId="0" borderId="26" xfId="24" applyNumberFormat="1" applyFont="1" applyFill="1" applyBorder="1" applyAlignment="1">
      <alignment horizontal="center" vertical="center" wrapText="1"/>
    </xf>
    <xf numFmtId="0" fontId="35" fillId="0" borderId="0" xfId="21" applyFont="1" applyAlignment="1">
      <alignment horizontal="center" vertical="center"/>
    </xf>
    <xf numFmtId="0" fontId="35" fillId="0" borderId="0" xfId="21" applyAlignment="1">
      <alignment horizontal="left" vertical="center"/>
    </xf>
    <xf numFmtId="0" fontId="35" fillId="0" borderId="0" xfId="21" applyAlignment="1">
      <alignment horizontal="center" vertical="center"/>
    </xf>
    <xf numFmtId="0" fontId="7" fillId="0" borderId="0" xfId="24" applyFont="1"/>
  </cellXfs>
  <cellStyles count="52">
    <cellStyle name="パーセント 2" xfId="1"/>
    <cellStyle name="パーセント 3" xfId="2"/>
    <cellStyle name="桁区切り 10" xfId="46"/>
    <cellStyle name="桁区切り 11" xfId="48"/>
    <cellStyle name="桁区切り 12" xfId="50"/>
    <cellStyle name="桁区切り 2" xfId="3"/>
    <cellStyle name="桁区切り 2 2" xfId="4"/>
    <cellStyle name="桁区切り 3" xfId="5"/>
    <cellStyle name="桁区切り 4" xfId="6"/>
    <cellStyle name="桁区切り 5" xfId="7"/>
    <cellStyle name="桁区切り 6" xfId="8"/>
    <cellStyle name="桁区切り 7" xfId="9"/>
    <cellStyle name="桁区切り 7 2" xfId="10"/>
    <cellStyle name="桁区切り 8" xfId="11"/>
    <cellStyle name="桁区切り 9" xfId="12"/>
    <cellStyle name="通貨 2" xfId="13"/>
    <cellStyle name="標準" xfId="0" builtinId="0"/>
    <cellStyle name="標準 10" xfId="14"/>
    <cellStyle name="標準 10 2" xfId="15"/>
    <cellStyle name="標準 11" xfId="16"/>
    <cellStyle name="標準 11 2" xfId="17"/>
    <cellStyle name="標準 12" xfId="18"/>
    <cellStyle name="標準 12 2" xfId="19"/>
    <cellStyle name="標準 12 2 2" xfId="20"/>
    <cellStyle name="標準 12 2 2 2" xfId="21"/>
    <cellStyle name="標準 13" xfId="22"/>
    <cellStyle name="標準 14" xfId="23"/>
    <cellStyle name="標準 14 2" xfId="24"/>
    <cellStyle name="標準 15" xfId="25"/>
    <cellStyle name="標準 16" xfId="47"/>
    <cellStyle name="標準 17" xfId="49"/>
    <cellStyle name="標準 18" xfId="51"/>
    <cellStyle name="標準 2" xfId="26"/>
    <cellStyle name="標準 2 2" xfId="27"/>
    <cellStyle name="標準 2 3" xfId="28"/>
    <cellStyle name="標準 3" xfId="29"/>
    <cellStyle name="標準 4" xfId="30"/>
    <cellStyle name="標準 4 2" xfId="31"/>
    <cellStyle name="標準 5" xfId="32"/>
    <cellStyle name="標準 6" xfId="33"/>
    <cellStyle name="標準 7" xfId="34"/>
    <cellStyle name="標準 7 2" xfId="35"/>
    <cellStyle name="標準 7 3" xfId="36"/>
    <cellStyle name="標準 7 4" xfId="37"/>
    <cellStyle name="標準 7 4 2" xfId="38"/>
    <cellStyle name="標準 7 4 2 2" xfId="39"/>
    <cellStyle name="標準 7 4 2 2 2" xfId="40"/>
    <cellStyle name="標準 7 5" xfId="41"/>
    <cellStyle name="標準 8" xfId="42"/>
    <cellStyle name="標準 8 2" xfId="43"/>
    <cellStyle name="標準 9" xfId="44"/>
    <cellStyle name="標準 9 2" xfId="45"/>
  </cellStyles>
  <dxfs count="13">
    <dxf>
      <font>
        <color auto="1"/>
      </font>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ont>
        <b/>
        <i val="0"/>
        <color rgb="FFFF0000"/>
      </font>
      <fill>
        <patternFill>
          <bgColor rgb="FFFFFF00"/>
        </patternFill>
      </fill>
      <border>
        <left/>
        <right/>
        <top/>
        <bottom/>
      </border>
    </dxf>
    <dxf>
      <font>
        <b/>
        <i val="0"/>
        <color rgb="FFFF0000"/>
      </font>
      <fill>
        <patternFill>
          <bgColor rgb="FFFFFF00"/>
        </patternFill>
      </fill>
      <border>
        <left/>
        <right/>
        <top/>
        <bottom/>
      </border>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127635</xdr:colOff>
      <xdr:row>335</xdr:row>
      <xdr:rowOff>114300</xdr:rowOff>
    </xdr:from>
    <xdr:to>
      <xdr:col>16</xdr:col>
      <xdr:colOff>110495</xdr:colOff>
      <xdr:row>337</xdr:row>
      <xdr:rowOff>152400</xdr:rowOff>
    </xdr:to>
    <xdr:sp macro="" textlink="">
      <xdr:nvSpPr>
        <xdr:cNvPr id="2" name="角丸四角形 1"/>
        <xdr:cNvSpPr/>
      </xdr:nvSpPr>
      <xdr:spPr>
        <a:xfrm>
          <a:off x="127635" y="50071020"/>
          <a:ext cx="2665100" cy="373380"/>
        </a:xfrm>
        <a:prstGeom prst="roundRect">
          <a:avLst/>
        </a:prstGeom>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kumimoji="1" lang="ja-JP" altLang="en-US" sz="1400">
              <a:latin typeface="ＤＨＰ特太ゴシック体" panose="020B0500000000000000" pitchFamily="50" charset="-128"/>
              <a:ea typeface="ＤＨＰ特太ゴシック体" panose="020B0500000000000000" pitchFamily="50" charset="-128"/>
            </a:rPr>
            <a:t>☆公定価格の試算結果</a:t>
          </a:r>
          <a:endParaRPr kumimoji="1" lang="ja-JP" altLang="en-US" sz="1100">
            <a:latin typeface="ＤＨＰ特太ゴシック体" panose="020B0500000000000000" pitchFamily="50" charset="-128"/>
            <a:ea typeface="ＤＨＰ特太ゴシック体" panose="020B0500000000000000" pitchFamily="50" charset="-128"/>
          </a:endParaRPr>
        </a:p>
      </xdr:txBody>
    </xdr:sp>
    <xdr:clientData/>
  </xdr:twoCellAnchor>
  <xdr:twoCellAnchor>
    <xdr:from>
      <xdr:col>6</xdr:col>
      <xdr:colOff>110489</xdr:colOff>
      <xdr:row>122</xdr:row>
      <xdr:rowOff>19050</xdr:rowOff>
    </xdr:from>
    <xdr:to>
      <xdr:col>11</xdr:col>
      <xdr:colOff>108636</xdr:colOff>
      <xdr:row>123</xdr:row>
      <xdr:rowOff>76200</xdr:rowOff>
    </xdr:to>
    <xdr:sp macro="" textlink="">
      <xdr:nvSpPr>
        <xdr:cNvPr id="3" name="上カーブ矢印 2"/>
        <xdr:cNvSpPr/>
      </xdr:nvSpPr>
      <xdr:spPr>
        <a:xfrm flipH="1">
          <a:off x="1116329" y="19130010"/>
          <a:ext cx="836347" cy="224790"/>
        </a:xfrm>
        <a:prstGeom prst="curvedUpArrow">
          <a:avLst>
            <a:gd name="adj1" fmla="val 25000"/>
            <a:gd name="adj2" fmla="val 77243"/>
            <a:gd name="adj3" fmla="val 25000"/>
          </a:avLst>
        </a:prstGeom>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20</xdr:col>
      <xdr:colOff>25978</xdr:colOff>
      <xdr:row>17</xdr:row>
      <xdr:rowOff>17318</xdr:rowOff>
    </xdr:from>
    <xdr:to>
      <xdr:col>24</xdr:col>
      <xdr:colOff>112568</xdr:colOff>
      <xdr:row>63</xdr:row>
      <xdr:rowOff>8659</xdr:rowOff>
    </xdr:to>
    <xdr:sp macro="" textlink="">
      <xdr:nvSpPr>
        <xdr:cNvPr id="2" name="大かっこ 1"/>
        <xdr:cNvSpPr/>
      </xdr:nvSpPr>
      <xdr:spPr>
        <a:xfrm>
          <a:off x="12217978" y="2867198"/>
          <a:ext cx="2524990" cy="770278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25978</xdr:colOff>
      <xdr:row>89</xdr:row>
      <xdr:rowOff>17318</xdr:rowOff>
    </xdr:from>
    <xdr:to>
      <xdr:col>24</xdr:col>
      <xdr:colOff>112568</xdr:colOff>
      <xdr:row>135</xdr:row>
      <xdr:rowOff>8659</xdr:rowOff>
    </xdr:to>
    <xdr:sp macro="" textlink="">
      <xdr:nvSpPr>
        <xdr:cNvPr id="3" name="大かっこ 2"/>
        <xdr:cNvSpPr/>
      </xdr:nvSpPr>
      <xdr:spPr>
        <a:xfrm>
          <a:off x="12217978" y="14937278"/>
          <a:ext cx="2524990" cy="770278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25978</xdr:colOff>
      <xdr:row>233</xdr:row>
      <xdr:rowOff>17318</xdr:rowOff>
    </xdr:from>
    <xdr:to>
      <xdr:col>24</xdr:col>
      <xdr:colOff>112568</xdr:colOff>
      <xdr:row>279</xdr:row>
      <xdr:rowOff>8659</xdr:rowOff>
    </xdr:to>
    <xdr:sp macro="" textlink="">
      <xdr:nvSpPr>
        <xdr:cNvPr id="4" name="大かっこ 3"/>
        <xdr:cNvSpPr/>
      </xdr:nvSpPr>
      <xdr:spPr>
        <a:xfrm>
          <a:off x="12217978" y="39077438"/>
          <a:ext cx="2524990" cy="770278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25978</xdr:colOff>
      <xdr:row>161</xdr:row>
      <xdr:rowOff>17318</xdr:rowOff>
    </xdr:from>
    <xdr:to>
      <xdr:col>24</xdr:col>
      <xdr:colOff>112568</xdr:colOff>
      <xdr:row>207</xdr:row>
      <xdr:rowOff>8659</xdr:rowOff>
    </xdr:to>
    <xdr:sp macro="" textlink="">
      <xdr:nvSpPr>
        <xdr:cNvPr id="5" name="大かっこ 4"/>
        <xdr:cNvSpPr/>
      </xdr:nvSpPr>
      <xdr:spPr>
        <a:xfrm>
          <a:off x="12217978" y="27007358"/>
          <a:ext cx="2524990" cy="770278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25978</xdr:colOff>
      <xdr:row>305</xdr:row>
      <xdr:rowOff>17318</xdr:rowOff>
    </xdr:from>
    <xdr:to>
      <xdr:col>24</xdr:col>
      <xdr:colOff>112568</xdr:colOff>
      <xdr:row>351</xdr:row>
      <xdr:rowOff>8659</xdr:rowOff>
    </xdr:to>
    <xdr:sp macro="" textlink="">
      <xdr:nvSpPr>
        <xdr:cNvPr id="6" name="大かっこ 5"/>
        <xdr:cNvSpPr/>
      </xdr:nvSpPr>
      <xdr:spPr>
        <a:xfrm>
          <a:off x="12217978" y="51147518"/>
          <a:ext cx="2524990" cy="770278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25978</xdr:colOff>
      <xdr:row>377</xdr:row>
      <xdr:rowOff>17318</xdr:rowOff>
    </xdr:from>
    <xdr:to>
      <xdr:col>24</xdr:col>
      <xdr:colOff>112568</xdr:colOff>
      <xdr:row>423</xdr:row>
      <xdr:rowOff>8659</xdr:rowOff>
    </xdr:to>
    <xdr:sp macro="" textlink="">
      <xdr:nvSpPr>
        <xdr:cNvPr id="7" name="大かっこ 6"/>
        <xdr:cNvSpPr/>
      </xdr:nvSpPr>
      <xdr:spPr>
        <a:xfrm>
          <a:off x="12217978" y="63217598"/>
          <a:ext cx="2524990" cy="770278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25978</xdr:colOff>
      <xdr:row>449</xdr:row>
      <xdr:rowOff>17318</xdr:rowOff>
    </xdr:from>
    <xdr:to>
      <xdr:col>24</xdr:col>
      <xdr:colOff>112568</xdr:colOff>
      <xdr:row>495</xdr:row>
      <xdr:rowOff>8659</xdr:rowOff>
    </xdr:to>
    <xdr:sp macro="" textlink="">
      <xdr:nvSpPr>
        <xdr:cNvPr id="8" name="大かっこ 7"/>
        <xdr:cNvSpPr/>
      </xdr:nvSpPr>
      <xdr:spPr>
        <a:xfrm>
          <a:off x="12217978" y="75287678"/>
          <a:ext cx="2524990" cy="770278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25978</xdr:colOff>
      <xdr:row>521</xdr:row>
      <xdr:rowOff>17318</xdr:rowOff>
    </xdr:from>
    <xdr:to>
      <xdr:col>24</xdr:col>
      <xdr:colOff>112568</xdr:colOff>
      <xdr:row>567</xdr:row>
      <xdr:rowOff>8659</xdr:rowOff>
    </xdr:to>
    <xdr:sp macro="" textlink="">
      <xdr:nvSpPr>
        <xdr:cNvPr id="9" name="大かっこ 8"/>
        <xdr:cNvSpPr/>
      </xdr:nvSpPr>
      <xdr:spPr>
        <a:xfrm>
          <a:off x="12217978" y="87357758"/>
          <a:ext cx="2524990" cy="770278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0%20&#26032;&#21046;&#24230;&#25285;&#24403;&#65288;&#35469;&#12371;&#25285;&#24403;&#21547;&#65289;/106%20&#32102;&#20184;/03%20&#27861;&#20196;&#12539;&#36890;&#30693;&#12539;&#20107;&#21209;&#36899;&#32097;/&#20844;&#23450;&#20385;&#26684;&#35430;&#31639;&#12477;&#12501;&#12488;/R1&#65288;&#20316;&#26989;&#20013;&#65289;/R1.10&#65374;/02&#20316;&#26989;&#20013;&#9675;&#20445;&#32946;&#25152;&#65288;&#12525;&#12483;&#12463;&#12394;&#12375;&#65289;&#20445;&#32946;&#25152;&#29256;&#65288;Ver%203.2.0&#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6x4kyuc99s0\&#31038;&#20250;&#12539;&#25588;&#35703;&#23616;&#38556;&#23475;&#20445;&#20581;&#31119;&#31049;&#37096;&#38556;&#23475;&#31119;&#31049;&#35506;\DOCUME~1\HTFFW\LOCALS~1\Temp\DxExp\210220&#9632;&#26368;&#26032;&#29256;&#9632;&#26032;&#26087;&#23550;&#29031;&#9632;\&#9312;20080226&#12288;H20%2004%20&#29256;&#38556;&#23475;&#32773;&#31639;&#23450;&#27083;&#36896;&#35211;&#12360;&#28040;&#12375;&#2925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シート"/>
      <sheetName val="計算シート（全体）"/>
      <sheetName val="計算シート（事業費）"/>
      <sheetName val="計算シート（管理費）"/>
      <sheetName val="３１（当初・下半期）単価表①"/>
      <sheetName val="３１（当初・下半期）単価表②"/>
      <sheetName val="対応表"/>
      <sheetName val="都道府県市区町村"/>
      <sheetName val="自動入力"/>
      <sheetName val="Ver."/>
    </sheetNames>
    <sheetDataSet>
      <sheetData sheetId="0"/>
      <sheetData sheetId="1"/>
      <sheetData sheetId="2"/>
      <sheetData sheetId="3"/>
      <sheetData sheetId="4"/>
      <sheetData sheetId="5"/>
      <sheetData sheetId="6">
        <row r="3">
          <cell r="M3" t="str">
            <v>なし</v>
          </cell>
        </row>
        <row r="4">
          <cell r="M4" t="str">
            <v>あり</v>
          </cell>
        </row>
      </sheetData>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単価引上率"/>
      <sheetName val="目次１"/>
      <sheetName val="１居宅介護"/>
      <sheetName val="２重度訪問介護"/>
      <sheetName val="３行動援護"/>
      <sheetName val="４重度包括"/>
      <sheetName val="５療養介護"/>
      <sheetName val="６生活介護"/>
      <sheetName val="７児童デイ"/>
      <sheetName val="８短期入所"/>
      <sheetName val="９共同生活介護"/>
      <sheetName val="１０施設入所支援"/>
      <sheetName val="１１共同生活援助"/>
      <sheetName val="１２自立訓練（機能）"/>
      <sheetName val="１３自立訓練（生活）"/>
      <sheetName val="１４宿泊型自立訓練"/>
      <sheetName val="１５就労移行支援"/>
      <sheetName val="１６就労移行支援（養成）"/>
      <sheetName val="１７就労継続支援Ａ型"/>
      <sheetName val="１８就労継続支援Ｂ型"/>
      <sheetName val="１９相談支援"/>
      <sheetName val="２０身体入所更生"/>
      <sheetName val="２１身体通所更生"/>
      <sheetName val="２２身体入所療護"/>
      <sheetName val="２３身体通所療護"/>
      <sheetName val="２４身体入所授産"/>
      <sheetName val="２５身体通所授産"/>
      <sheetName val="２６知的入所更生"/>
      <sheetName val="２７知的通所更生"/>
      <sheetName val="２８知的入所授産"/>
      <sheetName val="２９知的通所授産"/>
      <sheetName val="３０知的通勤寮"/>
      <sheetName val="入力シート"/>
    </sheetNames>
    <sheetDataSet>
      <sheetData sheetId="0">
        <row r="2">
          <cell r="B2">
            <v>4.5999999999999999E-2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F1248"/>
  <sheetViews>
    <sheetView tabSelected="1" view="pageBreakPreview" zoomScaleNormal="100" zoomScaleSheetLayoutView="100" zoomScalePageLayoutView="85" workbookViewId="0">
      <selection activeCell="I15" sqref="I15:M15"/>
    </sheetView>
  </sheetViews>
  <sheetFormatPr defaultColWidth="2.44140625" defaultRowHeight="12.75" customHeight="1"/>
  <cols>
    <col min="1" max="9" width="2.44140625" style="1"/>
    <col min="10" max="10" width="2.88671875" style="1" bestFit="1" customWidth="1"/>
    <col min="11" max="14" width="2.44140625" style="1"/>
    <col min="15" max="15" width="2.44140625" style="1" customWidth="1"/>
    <col min="16" max="27" width="2.44140625" style="1"/>
    <col min="28" max="28" width="2.44140625" style="1" customWidth="1"/>
    <col min="29" max="32" width="2.44140625" style="1"/>
    <col min="33" max="33" width="2.44140625" style="1" customWidth="1"/>
    <col min="34" max="16384" width="2.44140625" style="1"/>
  </cols>
  <sheetData>
    <row r="1" spans="1:37" ht="12.75" customHeight="1">
      <c r="AK1" s="48" t="s">
        <v>3562</v>
      </c>
    </row>
    <row r="2" spans="1:37" ht="34.5" customHeight="1">
      <c r="A2" s="47" t="s">
        <v>291</v>
      </c>
    </row>
    <row r="4" spans="1:37" ht="4.5" customHeight="1">
      <c r="B4" s="46"/>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4"/>
    </row>
    <row r="5" spans="1:37" ht="15" customHeight="1" thickBot="1">
      <c r="B5" s="43" t="s">
        <v>290</v>
      </c>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42"/>
    </row>
    <row r="6" spans="1:37" ht="15" customHeight="1" thickTop="1" thickBot="1">
      <c r="B6" s="43" t="s">
        <v>289</v>
      </c>
      <c r="C6" s="696" t="s">
        <v>288</v>
      </c>
      <c r="D6" s="696"/>
      <c r="E6" s="696"/>
      <c r="F6" s="696"/>
      <c r="G6" s="696"/>
      <c r="H6" s="696"/>
      <c r="I6" s="696"/>
      <c r="J6" s="696"/>
      <c r="K6" s="696"/>
      <c r="L6" s="696"/>
      <c r="M6" s="696"/>
      <c r="N6" s="696"/>
      <c r="O6" s="696"/>
      <c r="P6" s="696"/>
      <c r="Q6" s="696"/>
      <c r="R6" s="696"/>
      <c r="S6" s="696"/>
      <c r="T6" s="696"/>
      <c r="U6" s="696"/>
      <c r="V6" s="696"/>
      <c r="W6" s="696"/>
      <c r="X6" s="696"/>
      <c r="Y6" s="696"/>
      <c r="Z6" s="696"/>
      <c r="AA6" s="696"/>
      <c r="AB6" s="30"/>
      <c r="AC6" s="30"/>
      <c r="AD6" s="693" t="s">
        <v>287</v>
      </c>
      <c r="AE6" s="694"/>
      <c r="AF6" s="694"/>
      <c r="AG6" s="694"/>
      <c r="AH6" s="694"/>
      <c r="AI6" s="694"/>
      <c r="AJ6" s="695"/>
      <c r="AK6" s="42"/>
    </row>
    <row r="7" spans="1:37" ht="4.5" customHeight="1" thickTop="1" thickBot="1">
      <c r="B7" s="43"/>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42"/>
    </row>
    <row r="8" spans="1:37" ht="15" customHeight="1" thickTop="1" thickBot="1">
      <c r="B8" s="43"/>
      <c r="C8" s="696" t="s">
        <v>286</v>
      </c>
      <c r="D8" s="696"/>
      <c r="E8" s="696"/>
      <c r="F8" s="696"/>
      <c r="G8" s="696"/>
      <c r="H8" s="696"/>
      <c r="I8" s="696"/>
      <c r="J8" s="696"/>
      <c r="K8" s="696"/>
      <c r="L8" s="696"/>
      <c r="M8" s="696"/>
      <c r="N8" s="696"/>
      <c r="O8" s="696"/>
      <c r="P8" s="696"/>
      <c r="Q8" s="696"/>
      <c r="R8" s="696"/>
      <c r="S8" s="696"/>
      <c r="T8" s="696"/>
      <c r="U8" s="696"/>
      <c r="V8" s="696"/>
      <c r="W8" s="696"/>
      <c r="X8" s="696"/>
      <c r="Y8" s="696"/>
      <c r="Z8" s="696"/>
      <c r="AA8" s="696"/>
      <c r="AB8" s="30"/>
      <c r="AC8" s="30"/>
      <c r="AD8" s="709" t="s">
        <v>285</v>
      </c>
      <c r="AE8" s="710"/>
      <c r="AF8" s="710"/>
      <c r="AG8" s="710"/>
      <c r="AH8" s="710"/>
      <c r="AI8" s="710"/>
      <c r="AJ8" s="711"/>
      <c r="AK8" s="42"/>
    </row>
    <row r="9" spans="1:37" ht="15" customHeight="1" thickTop="1">
      <c r="B9" s="41"/>
      <c r="C9" s="40"/>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39"/>
    </row>
    <row r="10" spans="1:37" ht="15" customHeight="1"/>
    <row r="11" spans="1:37" ht="15" customHeight="1">
      <c r="B11" s="1" t="s">
        <v>284</v>
      </c>
    </row>
    <row r="12" spans="1:37" ht="15" customHeight="1"/>
    <row r="13" spans="1:37" ht="15" customHeight="1">
      <c r="B13" s="1" t="s">
        <v>283</v>
      </c>
    </row>
    <row r="14" spans="1:37" ht="6" customHeight="1" thickBot="1"/>
    <row r="15" spans="1:37" ht="15" customHeight="1" thickTop="1" thickBot="1">
      <c r="D15" s="1" t="s">
        <v>282</v>
      </c>
      <c r="I15" s="844" t="s">
        <v>281</v>
      </c>
      <c r="J15" s="845"/>
      <c r="K15" s="845"/>
      <c r="L15" s="845"/>
      <c r="M15" s="846"/>
      <c r="P15" s="1" t="s">
        <v>280</v>
      </c>
      <c r="T15" s="844" t="s">
        <v>279</v>
      </c>
      <c r="U15" s="845"/>
      <c r="V15" s="845"/>
      <c r="W15" s="845"/>
      <c r="X15" s="845"/>
      <c r="Y15" s="845"/>
      <c r="Z15" s="846"/>
    </row>
    <row r="16" spans="1:37" ht="6" customHeight="1" thickTop="1" thickBot="1"/>
    <row r="17" spans="2:58" ht="15" customHeight="1" thickTop="1" thickBot="1">
      <c r="D17" s="1" t="s">
        <v>278</v>
      </c>
      <c r="I17" s="847" t="str">
        <f>IF(ISERROR(VLOOKUP(CONCATENATE(I15,T15),自動入力!A2:B579,2,FALSE))=TRUE,"その他地域",VLOOKUP(CONCATENATE(I15,T15),自動入力!A2:B579,2,FALSE))</f>
        <v>3/100地域</v>
      </c>
      <c r="J17" s="848"/>
      <c r="K17" s="848"/>
      <c r="L17" s="848"/>
      <c r="M17" s="849"/>
      <c r="N17" s="7" t="s">
        <v>145</v>
      </c>
    </row>
    <row r="18" spans="2:58" ht="12.75" customHeight="1" thickTop="1"/>
    <row r="19" spans="2:58" ht="15" customHeight="1">
      <c r="B19" s="1" t="s">
        <v>277</v>
      </c>
    </row>
    <row r="20" spans="2:58" ht="6" customHeight="1" thickBot="1"/>
    <row r="21" spans="2:58" ht="15" customHeight="1" thickTop="1" thickBot="1">
      <c r="D21" s="722" t="s">
        <v>121</v>
      </c>
      <c r="E21" s="723"/>
      <c r="F21" s="723"/>
      <c r="G21" s="723"/>
      <c r="H21" s="724"/>
    </row>
    <row r="22" spans="2:58" ht="15" customHeight="1" thickTop="1"/>
    <row r="23" spans="2:58" ht="15" customHeight="1">
      <c r="B23" s="1" t="s">
        <v>276</v>
      </c>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T23" s="38"/>
      <c r="AU23" s="38"/>
      <c r="AV23" s="38"/>
      <c r="AW23" s="38"/>
      <c r="AX23" s="38"/>
      <c r="AY23" s="38"/>
      <c r="AZ23" s="38"/>
      <c r="BA23" s="38"/>
      <c r="BB23" s="38"/>
      <c r="BC23" s="38"/>
      <c r="BD23" s="38"/>
      <c r="BE23" s="38"/>
      <c r="BF23" s="38"/>
    </row>
    <row r="24" spans="2:58" ht="15" customHeight="1">
      <c r="C24" s="7"/>
      <c r="D24" s="7" t="s">
        <v>275</v>
      </c>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T24" s="38"/>
      <c r="AU24" s="38"/>
      <c r="AV24" s="38"/>
      <c r="AW24" s="38"/>
      <c r="AX24" s="38"/>
      <c r="AY24" s="38"/>
      <c r="AZ24" s="38"/>
      <c r="BA24" s="38"/>
      <c r="BB24" s="38"/>
      <c r="BC24" s="38"/>
      <c r="BD24" s="38"/>
      <c r="BE24" s="38"/>
      <c r="BF24" s="38"/>
    </row>
    <row r="25" spans="2:58" ht="15.75" customHeight="1">
      <c r="C25" s="7"/>
      <c r="D25" s="7" t="s">
        <v>274</v>
      </c>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T25" s="38"/>
      <c r="AU25" s="38"/>
      <c r="AV25" s="38"/>
      <c r="AW25" s="38"/>
      <c r="AX25" s="38"/>
      <c r="AY25" s="38"/>
      <c r="AZ25" s="38"/>
      <c r="BA25" s="38"/>
      <c r="BB25" s="38"/>
      <c r="BC25" s="38"/>
      <c r="BD25" s="38"/>
      <c r="BE25" s="38"/>
      <c r="BF25" s="38"/>
    </row>
    <row r="26" spans="2:58" ht="6" customHeight="1" thickBot="1"/>
    <row r="27" spans="2:58" ht="15" customHeight="1" thickTop="1" thickBot="1">
      <c r="D27" s="712" t="s">
        <v>256</v>
      </c>
      <c r="E27" s="713"/>
      <c r="F27" s="713"/>
      <c r="G27" s="714"/>
      <c r="H27" s="676">
        <v>0</v>
      </c>
      <c r="I27" s="677"/>
      <c r="J27" s="677"/>
      <c r="K27" s="677"/>
      <c r="L27" s="678"/>
    </row>
    <row r="28" spans="2:58" ht="15" customHeight="1">
      <c r="D28" s="28"/>
      <c r="E28" s="28"/>
      <c r="F28" s="28"/>
      <c r="G28" s="28"/>
      <c r="H28" s="27"/>
      <c r="I28" s="27"/>
      <c r="J28" s="27"/>
      <c r="K28" s="27"/>
      <c r="L28" s="27"/>
    </row>
    <row r="29" spans="2:58" ht="15" customHeight="1" thickBot="1">
      <c r="D29" s="26"/>
      <c r="E29" s="26"/>
      <c r="F29" s="26"/>
      <c r="G29" s="26"/>
      <c r="H29" s="863" t="s">
        <v>273</v>
      </c>
      <c r="I29" s="863"/>
      <c r="J29" s="863"/>
      <c r="K29" s="863"/>
      <c r="L29" s="863"/>
      <c r="P29" s="679" t="s">
        <v>272</v>
      </c>
      <c r="Q29" s="679"/>
      <c r="R29" s="679"/>
      <c r="S29" s="679"/>
      <c r="T29" s="679"/>
      <c r="V29" s="739" t="str">
        <f>IF(AND($D$21="なし",計算シート!I16&gt;0),"分園「あり」を選択して下さい","")</f>
        <v/>
      </c>
      <c r="W29" s="739"/>
      <c r="X29" s="739"/>
      <c r="Y29" s="739"/>
      <c r="Z29" s="739"/>
      <c r="AA29" s="739"/>
      <c r="AB29" s="739"/>
      <c r="AC29" s="739"/>
      <c r="AD29" s="739"/>
      <c r="AE29" s="739"/>
      <c r="AF29" s="739"/>
      <c r="AG29" s="739"/>
      <c r="AH29" s="739"/>
      <c r="AI29" s="739"/>
      <c r="AJ29" s="739"/>
      <c r="AK29" s="739"/>
    </row>
    <row r="30" spans="2:58" ht="15" customHeight="1" thickTop="1" thickBot="1">
      <c r="D30" s="743" t="s">
        <v>251</v>
      </c>
      <c r="E30" s="744"/>
      <c r="F30" s="744"/>
      <c r="G30" s="745"/>
      <c r="H30" s="864">
        <v>0</v>
      </c>
      <c r="I30" s="865"/>
      <c r="J30" s="865"/>
      <c r="K30" s="865"/>
      <c r="L30" s="866"/>
      <c r="N30" s="1" t="s">
        <v>60</v>
      </c>
      <c r="P30" s="731">
        <v>0</v>
      </c>
      <c r="Q30" s="732"/>
      <c r="R30" s="732"/>
      <c r="S30" s="732"/>
      <c r="T30" s="748"/>
      <c r="V30" s="1" t="s">
        <v>247</v>
      </c>
      <c r="X30" s="746">
        <f>H30+P30</f>
        <v>0</v>
      </c>
      <c r="Y30" s="746"/>
      <c r="Z30" s="746"/>
      <c r="AA30" s="746"/>
      <c r="AB30" s="746"/>
    </row>
    <row r="31" spans="2:58" ht="15" customHeight="1" thickTop="1" thickBot="1">
      <c r="D31" s="761" t="s">
        <v>249</v>
      </c>
      <c r="E31" s="762"/>
      <c r="F31" s="762"/>
      <c r="G31" s="763"/>
      <c r="H31" s="772">
        <v>0</v>
      </c>
      <c r="I31" s="773"/>
      <c r="J31" s="773"/>
      <c r="K31" s="773"/>
      <c r="L31" s="774"/>
      <c r="N31" s="1" t="s">
        <v>60</v>
      </c>
      <c r="P31" s="772">
        <v>0</v>
      </c>
      <c r="Q31" s="773"/>
      <c r="R31" s="773"/>
      <c r="S31" s="773"/>
      <c r="T31" s="774"/>
      <c r="V31" s="1" t="s">
        <v>247</v>
      </c>
      <c r="X31" s="746">
        <f>H31+P31</f>
        <v>0</v>
      </c>
      <c r="Y31" s="746"/>
      <c r="Z31" s="746"/>
      <c r="AA31" s="746"/>
      <c r="AB31" s="746"/>
    </row>
    <row r="32" spans="2:58" ht="15" customHeight="1">
      <c r="P32" s="37" t="s">
        <v>271</v>
      </c>
      <c r="Q32" s="7"/>
      <c r="R32" s="7"/>
      <c r="S32" s="7"/>
      <c r="T32" s="7"/>
      <c r="U32" s="7"/>
      <c r="V32" s="7"/>
      <c r="W32" s="7"/>
      <c r="X32" s="7"/>
      <c r="Y32" s="7"/>
      <c r="Z32" s="7"/>
      <c r="AA32" s="7"/>
      <c r="AB32" s="7"/>
      <c r="AC32" s="7"/>
    </row>
    <row r="33" spans="2:37" s="7" customFormat="1" ht="15" customHeight="1">
      <c r="B33" s="7" t="s">
        <v>270</v>
      </c>
    </row>
    <row r="34" spans="2:37" ht="15" customHeight="1">
      <c r="C34" s="1" t="s">
        <v>3577</v>
      </c>
    </row>
    <row r="35" spans="2:37" ht="6" customHeight="1" thickBot="1"/>
    <row r="36" spans="2:37" ht="15" customHeight="1">
      <c r="D36" s="703" t="s">
        <v>269</v>
      </c>
      <c r="E36" s="704"/>
      <c r="F36" s="704"/>
      <c r="G36" s="705"/>
      <c r="H36" s="715" t="s">
        <v>268</v>
      </c>
      <c r="I36" s="716"/>
      <c r="J36" s="716"/>
      <c r="K36" s="716"/>
      <c r="L36" s="716"/>
      <c r="M36" s="717"/>
      <c r="N36" s="749" t="s">
        <v>3578</v>
      </c>
      <c r="O36" s="716"/>
      <c r="P36" s="716"/>
      <c r="Q36" s="716"/>
      <c r="R36" s="716"/>
      <c r="S36" s="716"/>
      <c r="T36" s="716"/>
      <c r="U36" s="716"/>
      <c r="V36" s="716"/>
      <c r="W36" s="716"/>
      <c r="X36" s="716"/>
      <c r="Y36" s="750"/>
      <c r="Z36" s="725" t="s">
        <v>3579</v>
      </c>
      <c r="AA36" s="726"/>
      <c r="AB36" s="726"/>
      <c r="AC36" s="726"/>
      <c r="AD36" s="726"/>
      <c r="AE36" s="726"/>
      <c r="AF36" s="726"/>
      <c r="AG36" s="726"/>
      <c r="AH36" s="726"/>
      <c r="AI36" s="726"/>
      <c r="AJ36" s="726"/>
      <c r="AK36" s="727"/>
    </row>
    <row r="37" spans="2:37" ht="31.5" customHeight="1" thickBot="1">
      <c r="D37" s="706"/>
      <c r="E37" s="707"/>
      <c r="F37" s="707"/>
      <c r="G37" s="708"/>
      <c r="H37" s="718"/>
      <c r="I37" s="719"/>
      <c r="J37" s="719"/>
      <c r="K37" s="719"/>
      <c r="L37" s="719"/>
      <c r="M37" s="720"/>
      <c r="N37" s="751" t="s">
        <v>267</v>
      </c>
      <c r="O37" s="752"/>
      <c r="P37" s="752"/>
      <c r="Q37" s="752"/>
      <c r="R37" s="752"/>
      <c r="S37" s="753"/>
      <c r="T37" s="754" t="s">
        <v>266</v>
      </c>
      <c r="U37" s="752"/>
      <c r="V37" s="752"/>
      <c r="W37" s="752"/>
      <c r="X37" s="752"/>
      <c r="Y37" s="755"/>
      <c r="Z37" s="751" t="s">
        <v>267</v>
      </c>
      <c r="AA37" s="752"/>
      <c r="AB37" s="752"/>
      <c r="AC37" s="752"/>
      <c r="AD37" s="752"/>
      <c r="AE37" s="753"/>
      <c r="AF37" s="754" t="s">
        <v>266</v>
      </c>
      <c r="AG37" s="752"/>
      <c r="AH37" s="752"/>
      <c r="AI37" s="752"/>
      <c r="AJ37" s="752"/>
      <c r="AK37" s="755"/>
    </row>
    <row r="38" spans="2:37" ht="15" customHeight="1" thickTop="1">
      <c r="D38" s="743" t="s">
        <v>265</v>
      </c>
      <c r="E38" s="744"/>
      <c r="F38" s="744"/>
      <c r="G38" s="745"/>
      <c r="H38" s="731"/>
      <c r="I38" s="732"/>
      <c r="J38" s="732"/>
      <c r="K38" s="732"/>
      <c r="L38" s="732"/>
      <c r="M38" s="732"/>
      <c r="N38" s="731"/>
      <c r="O38" s="732"/>
      <c r="P38" s="732"/>
      <c r="Q38" s="732"/>
      <c r="R38" s="732"/>
      <c r="S38" s="742"/>
      <c r="T38" s="747"/>
      <c r="U38" s="732"/>
      <c r="V38" s="732"/>
      <c r="W38" s="732"/>
      <c r="X38" s="732"/>
      <c r="Y38" s="748"/>
      <c r="Z38" s="732"/>
      <c r="AA38" s="732"/>
      <c r="AB38" s="732"/>
      <c r="AC38" s="732"/>
      <c r="AD38" s="732"/>
      <c r="AE38" s="742"/>
      <c r="AF38" s="747"/>
      <c r="AG38" s="732"/>
      <c r="AH38" s="732"/>
      <c r="AI38" s="732"/>
      <c r="AJ38" s="732"/>
      <c r="AK38" s="748"/>
    </row>
    <row r="39" spans="2:37" ht="15" customHeight="1">
      <c r="D39" s="700" t="s">
        <v>264</v>
      </c>
      <c r="E39" s="701"/>
      <c r="F39" s="701"/>
      <c r="G39" s="702"/>
      <c r="H39" s="699"/>
      <c r="I39" s="697"/>
      <c r="J39" s="697"/>
      <c r="K39" s="697"/>
      <c r="L39" s="697"/>
      <c r="M39" s="697"/>
      <c r="N39" s="699"/>
      <c r="O39" s="697"/>
      <c r="P39" s="697"/>
      <c r="Q39" s="697"/>
      <c r="R39" s="697"/>
      <c r="S39" s="698"/>
      <c r="T39" s="737"/>
      <c r="U39" s="697"/>
      <c r="V39" s="697"/>
      <c r="W39" s="697"/>
      <c r="X39" s="697"/>
      <c r="Y39" s="738"/>
      <c r="Z39" s="697"/>
      <c r="AA39" s="697"/>
      <c r="AB39" s="697"/>
      <c r="AC39" s="697"/>
      <c r="AD39" s="697"/>
      <c r="AE39" s="698"/>
      <c r="AF39" s="737"/>
      <c r="AG39" s="697"/>
      <c r="AH39" s="697"/>
      <c r="AI39" s="697"/>
      <c r="AJ39" s="697"/>
      <c r="AK39" s="738"/>
    </row>
    <row r="40" spans="2:37" ht="15" customHeight="1">
      <c r="D40" s="700" t="s">
        <v>263</v>
      </c>
      <c r="E40" s="701"/>
      <c r="F40" s="701"/>
      <c r="G40" s="702"/>
      <c r="H40" s="699"/>
      <c r="I40" s="697"/>
      <c r="J40" s="697"/>
      <c r="K40" s="697"/>
      <c r="L40" s="697"/>
      <c r="M40" s="697"/>
      <c r="N40" s="699"/>
      <c r="O40" s="697"/>
      <c r="P40" s="697"/>
      <c r="Q40" s="697"/>
      <c r="R40" s="697"/>
      <c r="S40" s="698"/>
      <c r="T40" s="737"/>
      <c r="U40" s="697"/>
      <c r="V40" s="697"/>
      <c r="W40" s="697"/>
      <c r="X40" s="697"/>
      <c r="Y40" s="738"/>
      <c r="Z40" s="697"/>
      <c r="AA40" s="697"/>
      <c r="AB40" s="697"/>
      <c r="AC40" s="697"/>
      <c r="AD40" s="697"/>
      <c r="AE40" s="698"/>
      <c r="AF40" s="737">
        <v>0</v>
      </c>
      <c r="AG40" s="697"/>
      <c r="AH40" s="697"/>
      <c r="AI40" s="697"/>
      <c r="AJ40" s="697"/>
      <c r="AK40" s="738"/>
    </row>
    <row r="41" spans="2:37" ht="15" customHeight="1">
      <c r="D41" s="670" t="s">
        <v>262</v>
      </c>
      <c r="E41" s="671"/>
      <c r="F41" s="671"/>
      <c r="G41" s="672"/>
      <c r="H41" s="699"/>
      <c r="I41" s="697"/>
      <c r="J41" s="697"/>
      <c r="K41" s="697"/>
      <c r="L41" s="697"/>
      <c r="M41" s="697"/>
      <c r="N41" s="736"/>
      <c r="O41" s="734"/>
      <c r="P41" s="734"/>
      <c r="Q41" s="734"/>
      <c r="R41" s="734"/>
      <c r="S41" s="775"/>
      <c r="T41" s="733"/>
      <c r="U41" s="734"/>
      <c r="V41" s="734"/>
      <c r="W41" s="734"/>
      <c r="X41" s="734"/>
      <c r="Y41" s="735"/>
      <c r="Z41" s="734"/>
      <c r="AA41" s="734"/>
      <c r="AB41" s="734"/>
      <c r="AC41" s="734"/>
      <c r="AD41" s="734"/>
      <c r="AE41" s="775"/>
      <c r="AF41" s="733"/>
      <c r="AG41" s="734"/>
      <c r="AH41" s="734"/>
      <c r="AI41" s="734"/>
      <c r="AJ41" s="734"/>
      <c r="AK41" s="735"/>
    </row>
    <row r="42" spans="2:37" ht="15" customHeight="1">
      <c r="D42" s="700" t="s">
        <v>261</v>
      </c>
      <c r="E42" s="701"/>
      <c r="F42" s="701"/>
      <c r="G42" s="702"/>
      <c r="H42" s="736"/>
      <c r="I42" s="734"/>
      <c r="J42" s="734"/>
      <c r="K42" s="734"/>
      <c r="L42" s="734"/>
      <c r="M42" s="734"/>
      <c r="N42" s="699"/>
      <c r="O42" s="697"/>
      <c r="P42" s="697"/>
      <c r="Q42" s="697"/>
      <c r="R42" s="697"/>
      <c r="S42" s="698"/>
      <c r="T42" s="737"/>
      <c r="U42" s="697"/>
      <c r="V42" s="697"/>
      <c r="W42" s="697"/>
      <c r="X42" s="697"/>
      <c r="Y42" s="738"/>
      <c r="Z42" s="697"/>
      <c r="AA42" s="697"/>
      <c r="AB42" s="697"/>
      <c r="AC42" s="697"/>
      <c r="AD42" s="697"/>
      <c r="AE42" s="698"/>
      <c r="AF42" s="737">
        <v>0</v>
      </c>
      <c r="AG42" s="697"/>
      <c r="AH42" s="697"/>
      <c r="AI42" s="697"/>
      <c r="AJ42" s="697"/>
      <c r="AK42" s="738"/>
    </row>
    <row r="43" spans="2:37" ht="15" customHeight="1">
      <c r="D43" s="700" t="s">
        <v>260</v>
      </c>
      <c r="E43" s="701"/>
      <c r="F43" s="701"/>
      <c r="G43" s="702"/>
      <c r="H43" s="736"/>
      <c r="I43" s="734"/>
      <c r="J43" s="734"/>
      <c r="K43" s="734"/>
      <c r="L43" s="734"/>
      <c r="M43" s="734"/>
      <c r="N43" s="699"/>
      <c r="O43" s="697"/>
      <c r="P43" s="697"/>
      <c r="Q43" s="697"/>
      <c r="R43" s="697"/>
      <c r="S43" s="698"/>
      <c r="T43" s="737"/>
      <c r="U43" s="697"/>
      <c r="V43" s="697"/>
      <c r="W43" s="697"/>
      <c r="X43" s="697"/>
      <c r="Y43" s="738"/>
      <c r="Z43" s="697"/>
      <c r="AA43" s="697"/>
      <c r="AB43" s="697"/>
      <c r="AC43" s="697"/>
      <c r="AD43" s="697"/>
      <c r="AE43" s="698"/>
      <c r="AF43" s="737">
        <v>0</v>
      </c>
      <c r="AG43" s="697"/>
      <c r="AH43" s="697"/>
      <c r="AI43" s="697"/>
      <c r="AJ43" s="697"/>
      <c r="AK43" s="738"/>
    </row>
    <row r="44" spans="2:37" ht="15" customHeight="1" thickBot="1">
      <c r="D44" s="728" t="s">
        <v>259</v>
      </c>
      <c r="E44" s="729"/>
      <c r="F44" s="729"/>
      <c r="G44" s="730"/>
      <c r="H44" s="781"/>
      <c r="I44" s="782"/>
      <c r="J44" s="782"/>
      <c r="K44" s="782"/>
      <c r="L44" s="782"/>
      <c r="M44" s="782"/>
      <c r="N44" s="758"/>
      <c r="O44" s="740"/>
      <c r="P44" s="740"/>
      <c r="Q44" s="740"/>
      <c r="R44" s="740"/>
      <c r="S44" s="741"/>
      <c r="T44" s="756"/>
      <c r="U44" s="740"/>
      <c r="V44" s="740"/>
      <c r="W44" s="740"/>
      <c r="X44" s="740"/>
      <c r="Y44" s="757"/>
      <c r="Z44" s="740"/>
      <c r="AA44" s="740"/>
      <c r="AB44" s="740"/>
      <c r="AC44" s="740"/>
      <c r="AD44" s="740"/>
      <c r="AE44" s="741"/>
      <c r="AF44" s="756">
        <v>0</v>
      </c>
      <c r="AG44" s="740"/>
      <c r="AH44" s="740"/>
      <c r="AI44" s="740"/>
      <c r="AJ44" s="740"/>
      <c r="AK44" s="757"/>
    </row>
    <row r="45" spans="2:37" ht="15" customHeight="1" thickTop="1" thickBot="1">
      <c r="D45" s="36"/>
      <c r="E45" s="36"/>
      <c r="F45" s="36"/>
      <c r="G45" s="36"/>
      <c r="H45" s="35"/>
      <c r="I45" s="35"/>
      <c r="J45" s="35"/>
      <c r="K45" s="35"/>
      <c r="L45" s="35"/>
      <c r="M45" s="35"/>
      <c r="N45" s="35"/>
      <c r="O45" s="35"/>
      <c r="P45" s="35"/>
      <c r="Q45" s="35"/>
      <c r="R45" s="35"/>
      <c r="S45" s="35"/>
      <c r="T45" s="35"/>
      <c r="U45" s="35"/>
      <c r="V45" s="739" t="str">
        <f>IF(AND($D$21="なし",計算シート!I34&gt;0),"分園「あり」を選択して下さい","")</f>
        <v/>
      </c>
      <c r="W45" s="739"/>
      <c r="X45" s="739"/>
      <c r="Y45" s="739"/>
      <c r="Z45" s="739"/>
      <c r="AA45" s="739"/>
      <c r="AB45" s="739"/>
      <c r="AC45" s="739"/>
      <c r="AD45" s="739"/>
      <c r="AE45" s="739"/>
      <c r="AF45" s="739"/>
      <c r="AG45" s="739"/>
      <c r="AH45" s="739"/>
      <c r="AI45" s="739"/>
      <c r="AJ45" s="739"/>
      <c r="AK45" s="739"/>
    </row>
    <row r="46" spans="2:37" ht="15" customHeight="1" thickBot="1">
      <c r="D46" s="779" t="s">
        <v>258</v>
      </c>
      <c r="E46" s="779"/>
      <c r="F46" s="779"/>
      <c r="G46" s="779"/>
      <c r="H46" s="779"/>
      <c r="I46" s="779"/>
      <c r="J46" s="779"/>
      <c r="K46" s="779"/>
      <c r="L46" s="779"/>
      <c r="M46" s="779"/>
      <c r="N46" s="779"/>
      <c r="O46" s="779"/>
      <c r="P46" s="27"/>
      <c r="Q46" s="27"/>
      <c r="R46" s="27"/>
      <c r="S46" s="27"/>
      <c r="T46" s="27"/>
      <c r="U46" s="27"/>
      <c r="V46" s="27"/>
      <c r="W46" s="27"/>
      <c r="X46" s="27"/>
      <c r="Y46" s="27"/>
      <c r="Z46" s="27"/>
      <c r="AA46" s="27"/>
      <c r="AB46" s="27"/>
      <c r="AC46" s="27"/>
      <c r="AD46" s="34" t="s">
        <v>257</v>
      </c>
      <c r="AE46" s="33"/>
      <c r="AF46" s="33"/>
      <c r="AG46" s="33"/>
      <c r="AH46" s="32"/>
      <c r="AI46" s="27"/>
      <c r="AJ46" s="27"/>
      <c r="AK46" s="27"/>
    </row>
    <row r="47" spans="2:37" ht="15" customHeight="1" thickTop="1" thickBot="1">
      <c r="D47" s="712" t="s">
        <v>256</v>
      </c>
      <c r="E47" s="713"/>
      <c r="F47" s="713"/>
      <c r="G47" s="780"/>
      <c r="H47" s="776">
        <f>計算シート!G29</f>
        <v>0</v>
      </c>
      <c r="I47" s="777"/>
      <c r="J47" s="777"/>
      <c r="K47" s="777"/>
      <c r="L47" s="778"/>
      <c r="M47" s="1" t="s">
        <v>255</v>
      </c>
      <c r="AD47" s="31" t="s">
        <v>254</v>
      </c>
      <c r="AE47" s="30"/>
      <c r="AF47" s="30"/>
      <c r="AG47" s="30"/>
      <c r="AH47" s="29"/>
    </row>
    <row r="48" spans="2:37" ht="15" customHeight="1" thickTop="1" thickBot="1">
      <c r="D48" s="28"/>
      <c r="E48" s="28"/>
      <c r="F48" s="28"/>
      <c r="G48" s="28"/>
      <c r="H48" s="27"/>
      <c r="I48" s="27"/>
      <c r="J48" s="27"/>
      <c r="K48" s="27"/>
      <c r="L48" s="27"/>
      <c r="AD48" s="759" t="s">
        <v>121</v>
      </c>
      <c r="AE48" s="674"/>
      <c r="AF48" s="674"/>
      <c r="AG48" s="674"/>
      <c r="AH48" s="760"/>
    </row>
    <row r="49" spans="1:37" ht="15" customHeight="1" thickTop="1" thickBot="1">
      <c r="D49" s="26"/>
      <c r="E49" s="26"/>
      <c r="F49" s="26"/>
      <c r="G49" s="26"/>
      <c r="H49" s="679" t="s">
        <v>253</v>
      </c>
      <c r="I49" s="679"/>
      <c r="J49" s="679"/>
      <c r="K49" s="679"/>
      <c r="L49" s="679"/>
      <c r="P49" s="679" t="s">
        <v>252</v>
      </c>
      <c r="Q49" s="679"/>
      <c r="R49" s="679"/>
      <c r="S49" s="679"/>
      <c r="T49" s="679"/>
      <c r="V49" s="22"/>
      <c r="W49" s="22"/>
      <c r="X49" s="22"/>
      <c r="Y49" s="22"/>
      <c r="Z49" s="22"/>
      <c r="AA49" s="22"/>
      <c r="AB49" s="22"/>
      <c r="AC49" s="22"/>
      <c r="AD49" s="25"/>
      <c r="AE49" s="24"/>
      <c r="AF49" s="24"/>
      <c r="AG49" s="24"/>
      <c r="AH49" s="23"/>
      <c r="AI49" s="22"/>
      <c r="AJ49" s="22"/>
      <c r="AK49" s="22"/>
    </row>
    <row r="50" spans="1:37" ht="15" customHeight="1" thickTop="1" thickBot="1">
      <c r="D50" s="743" t="s">
        <v>251</v>
      </c>
      <c r="E50" s="744"/>
      <c r="F50" s="744"/>
      <c r="G50" s="787"/>
      <c r="H50" s="784">
        <f>計算シート!H31</f>
        <v>0</v>
      </c>
      <c r="I50" s="785"/>
      <c r="J50" s="785"/>
      <c r="K50" s="785"/>
      <c r="L50" s="786"/>
      <c r="N50" s="1" t="s">
        <v>60</v>
      </c>
      <c r="P50" s="788">
        <f>計算シート!I31</f>
        <v>0</v>
      </c>
      <c r="Q50" s="789"/>
      <c r="R50" s="789"/>
      <c r="S50" s="789"/>
      <c r="T50" s="790"/>
      <c r="V50" s="1" t="s">
        <v>250</v>
      </c>
      <c r="X50" s="746">
        <f>計算シート!G31</f>
        <v>0</v>
      </c>
      <c r="Y50" s="746"/>
      <c r="Z50" s="746"/>
      <c r="AA50" s="746"/>
      <c r="AB50" s="746"/>
    </row>
    <row r="51" spans="1:37" ht="15" customHeight="1" thickTop="1" thickBot="1">
      <c r="D51" s="761" t="s">
        <v>249</v>
      </c>
      <c r="E51" s="762"/>
      <c r="F51" s="762"/>
      <c r="G51" s="794"/>
      <c r="H51" s="869">
        <f>計算シート!H32</f>
        <v>0</v>
      </c>
      <c r="I51" s="870"/>
      <c r="J51" s="870"/>
      <c r="K51" s="870"/>
      <c r="L51" s="871"/>
      <c r="N51" s="1" t="s">
        <v>248</v>
      </c>
      <c r="P51" s="766">
        <f>計算シート!I32</f>
        <v>0</v>
      </c>
      <c r="Q51" s="767"/>
      <c r="R51" s="767"/>
      <c r="S51" s="767"/>
      <c r="T51" s="768"/>
      <c r="V51" s="1" t="s">
        <v>247</v>
      </c>
      <c r="X51" s="746">
        <f>計算シート!G32</f>
        <v>0</v>
      </c>
      <c r="Y51" s="746"/>
      <c r="Z51" s="746"/>
      <c r="AA51" s="746"/>
      <c r="AB51" s="746"/>
    </row>
    <row r="52" spans="1:37" ht="15" customHeight="1">
      <c r="D52" s="13" t="s">
        <v>246</v>
      </c>
      <c r="V52" s="22"/>
      <c r="W52" s="22"/>
      <c r="X52" s="22"/>
      <c r="Y52" s="22"/>
      <c r="Z52" s="22"/>
      <c r="AA52" s="22"/>
      <c r="AB52" s="22"/>
      <c r="AC52" s="22"/>
      <c r="AD52" s="22"/>
      <c r="AE52" s="22"/>
      <c r="AF52" s="22"/>
      <c r="AG52" s="22"/>
      <c r="AH52" s="22"/>
      <c r="AI52" s="22"/>
      <c r="AJ52" s="22"/>
      <c r="AK52" s="22"/>
    </row>
    <row r="53" spans="1:37" ht="15" customHeight="1">
      <c r="D53" s="13" t="s">
        <v>245</v>
      </c>
    </row>
    <row r="54" spans="1:37" ht="15" customHeight="1">
      <c r="D54" s="1" t="s">
        <v>3580</v>
      </c>
    </row>
    <row r="55" spans="1:37" ht="15" customHeight="1">
      <c r="D55" s="1" t="s">
        <v>244</v>
      </c>
    </row>
    <row r="56" spans="1:37" ht="15" customHeight="1">
      <c r="D56" s="1" t="s">
        <v>243</v>
      </c>
    </row>
    <row r="57" spans="1:37" ht="15" customHeight="1">
      <c r="D57" s="1" t="s">
        <v>242</v>
      </c>
    </row>
    <row r="58" spans="1:37" ht="15" customHeight="1">
      <c r="D58" s="13" t="s">
        <v>241</v>
      </c>
    </row>
    <row r="59" spans="1:37" ht="15" customHeight="1">
      <c r="D59" s="13" t="s">
        <v>240</v>
      </c>
    </row>
    <row r="60" spans="1:37" ht="15" customHeight="1">
      <c r="D60" s="21" t="s">
        <v>239</v>
      </c>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row>
    <row r="61" spans="1:37" ht="15" customHeight="1">
      <c r="D61" s="7"/>
      <c r="E61" s="21" t="s">
        <v>238</v>
      </c>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row>
    <row r="62" spans="1:37" ht="15" customHeight="1">
      <c r="D62" s="13"/>
    </row>
    <row r="63" spans="1:37" s="7" customFormat="1" ht="15" customHeight="1">
      <c r="A63" s="7" t="s">
        <v>237</v>
      </c>
      <c r="B63" s="7" t="s">
        <v>236</v>
      </c>
    </row>
    <row r="64" spans="1:37" s="10" customFormat="1" ht="15" customHeight="1">
      <c r="A64" s="7"/>
      <c r="B64" s="7"/>
      <c r="C64" s="7"/>
      <c r="D64" s="7" t="s">
        <v>235</v>
      </c>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row>
    <row r="65" spans="1:38" s="10" customFormat="1" ht="15" customHeight="1">
      <c r="A65" s="7"/>
      <c r="B65" s="7"/>
      <c r="C65" s="7"/>
      <c r="D65" s="7"/>
      <c r="E65" s="7" t="s">
        <v>234</v>
      </c>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10" t="s">
        <v>233</v>
      </c>
    </row>
    <row r="66" spans="1:38" s="10" customFormat="1" ht="15" customHeight="1">
      <c r="A66" s="7"/>
      <c r="B66" s="7"/>
      <c r="C66" s="7"/>
      <c r="D66" s="7"/>
      <c r="E66" s="7" t="s">
        <v>232</v>
      </c>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row>
    <row r="67" spans="1:38" s="10" customFormat="1" ht="15" customHeight="1">
      <c r="A67" s="7"/>
      <c r="B67" s="7"/>
      <c r="C67" s="7"/>
      <c r="D67" s="7"/>
      <c r="E67" s="7" t="s">
        <v>231</v>
      </c>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row>
    <row r="68" spans="1:38" s="10" customFormat="1" ht="15" customHeight="1">
      <c r="A68" s="7"/>
      <c r="B68" s="7"/>
      <c r="C68" s="7"/>
      <c r="D68" s="7"/>
      <c r="E68" s="7" t="s">
        <v>230</v>
      </c>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row>
    <row r="69" spans="1:38" s="19" customFormat="1" ht="21" customHeight="1" thickBot="1">
      <c r="D69" s="19" t="s">
        <v>229</v>
      </c>
      <c r="V69" s="20"/>
      <c r="W69" s="20"/>
      <c r="X69" s="20"/>
      <c r="Y69" s="20"/>
      <c r="Z69" s="20"/>
      <c r="AA69" s="20"/>
      <c r="AB69" s="20"/>
      <c r="AC69" s="20"/>
      <c r="AD69" s="20"/>
      <c r="AE69" s="20"/>
      <c r="AF69" s="20"/>
      <c r="AG69" s="20"/>
      <c r="AH69" s="20"/>
      <c r="AI69" s="20"/>
      <c r="AJ69" s="20"/>
      <c r="AK69" s="20"/>
    </row>
    <row r="70" spans="1:38" s="7" customFormat="1" ht="15" customHeight="1" thickTop="1" thickBot="1">
      <c r="D70" s="769">
        <v>10</v>
      </c>
      <c r="E70" s="770"/>
      <c r="F70" s="770"/>
      <c r="G70" s="770"/>
      <c r="H70" s="771"/>
    </row>
    <row r="71" spans="1:38" ht="15" customHeight="1" thickTop="1"/>
    <row r="72" spans="1:38" ht="15" customHeight="1">
      <c r="B72" s="1" t="s">
        <v>228</v>
      </c>
    </row>
    <row r="73" spans="1:38" ht="15" customHeight="1"/>
    <row r="74" spans="1:38" ht="15" customHeight="1">
      <c r="B74" s="1" t="s">
        <v>227</v>
      </c>
    </row>
    <row r="75" spans="1:38" ht="15" customHeight="1">
      <c r="D75" s="1" t="s">
        <v>226</v>
      </c>
    </row>
    <row r="76" spans="1:38" ht="6" customHeight="1"/>
    <row r="77" spans="1:38" ht="15" customHeight="1">
      <c r="D77" s="1" t="s">
        <v>225</v>
      </c>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row>
    <row r="78" spans="1:38" ht="6" customHeight="1"/>
    <row r="79" spans="1:38" s="17" customFormat="1" ht="12" customHeight="1">
      <c r="D79" s="832" t="s">
        <v>224</v>
      </c>
      <c r="E79" s="832"/>
      <c r="F79" s="832"/>
      <c r="G79" s="832"/>
      <c r="H79" s="832"/>
      <c r="I79" s="832"/>
      <c r="J79" s="832"/>
      <c r="K79" s="832"/>
      <c r="L79" s="832"/>
      <c r="M79" s="832"/>
      <c r="N79" s="832"/>
      <c r="O79" s="834" t="s">
        <v>223</v>
      </c>
      <c r="P79" s="832"/>
      <c r="Q79" s="832"/>
      <c r="R79" s="832"/>
      <c r="S79" s="832"/>
      <c r="T79" s="832"/>
      <c r="U79" s="832"/>
      <c r="V79" s="832"/>
      <c r="W79" s="832"/>
      <c r="X79" s="832"/>
      <c r="Y79" s="832"/>
      <c r="Z79" s="832"/>
      <c r="AA79" s="764" t="s">
        <v>222</v>
      </c>
      <c r="AB79" s="765"/>
      <c r="AC79" s="765"/>
      <c r="AD79" s="765"/>
    </row>
    <row r="80" spans="1:38" s="17" customFormat="1" ht="12">
      <c r="D80" s="832"/>
      <c r="E80" s="832"/>
      <c r="F80" s="832"/>
      <c r="G80" s="832"/>
      <c r="H80" s="832"/>
      <c r="I80" s="832"/>
      <c r="J80" s="832"/>
      <c r="K80" s="832"/>
      <c r="L80" s="832"/>
      <c r="M80" s="832"/>
      <c r="N80" s="832"/>
      <c r="O80" s="835" t="s">
        <v>221</v>
      </c>
      <c r="P80" s="835"/>
      <c r="Q80" s="835"/>
      <c r="R80" s="836"/>
      <c r="S80" s="839" t="s">
        <v>220</v>
      </c>
      <c r="T80" s="840"/>
      <c r="U80" s="840"/>
      <c r="V80" s="840"/>
      <c r="W80" s="840"/>
      <c r="X80" s="840"/>
      <c r="Y80" s="840"/>
      <c r="Z80" s="841"/>
      <c r="AA80" s="765"/>
      <c r="AB80" s="765"/>
      <c r="AC80" s="765"/>
      <c r="AD80" s="765"/>
    </row>
    <row r="81" spans="1:37" s="17" customFormat="1" ht="26.25" customHeight="1" thickBot="1">
      <c r="D81" s="833"/>
      <c r="E81" s="833"/>
      <c r="F81" s="833"/>
      <c r="G81" s="833"/>
      <c r="H81" s="833"/>
      <c r="I81" s="833"/>
      <c r="J81" s="833"/>
      <c r="K81" s="833"/>
      <c r="L81" s="833"/>
      <c r="M81" s="833"/>
      <c r="N81" s="833"/>
      <c r="O81" s="837"/>
      <c r="P81" s="837"/>
      <c r="Q81" s="837"/>
      <c r="R81" s="838"/>
      <c r="S81" s="867"/>
      <c r="T81" s="868"/>
      <c r="U81" s="868"/>
      <c r="V81" s="868"/>
      <c r="W81" s="783" t="s">
        <v>219</v>
      </c>
      <c r="X81" s="783"/>
      <c r="Y81" s="783"/>
      <c r="Z81" s="783"/>
      <c r="AA81" s="765"/>
      <c r="AB81" s="765"/>
      <c r="AC81" s="765"/>
      <c r="AD81" s="765"/>
    </row>
    <row r="82" spans="1:37" s="17" customFormat="1" ht="13.2" thickTop="1" thickBot="1">
      <c r="D82" s="850" t="s">
        <v>218</v>
      </c>
      <c r="E82" s="851"/>
      <c r="F82" s="851"/>
      <c r="G82" s="851"/>
      <c r="H82" s="851"/>
      <c r="I82" s="851"/>
      <c r="J82" s="851"/>
      <c r="K82" s="851"/>
      <c r="L82" s="851"/>
      <c r="M82" s="851"/>
      <c r="N82" s="852"/>
      <c r="O82" s="859">
        <f>VLOOKUP(D82,'１～３号対応表'!X3:Z14,2,FALSE)</f>
        <v>0.02</v>
      </c>
      <c r="P82" s="814"/>
      <c r="Q82" s="814"/>
      <c r="R82" s="860"/>
      <c r="S82" s="861" t="s">
        <v>121</v>
      </c>
      <c r="T82" s="809"/>
      <c r="U82" s="809"/>
      <c r="V82" s="862"/>
      <c r="W82" s="808" t="s">
        <v>121</v>
      </c>
      <c r="X82" s="809"/>
      <c r="Y82" s="809"/>
      <c r="Z82" s="810"/>
      <c r="AA82" s="811">
        <f>O82+S83+W83</f>
        <v>0.02</v>
      </c>
      <c r="AB82" s="812"/>
      <c r="AC82" s="812"/>
      <c r="AD82" s="812"/>
    </row>
    <row r="83" spans="1:37" s="17" customFormat="1" ht="12.6" thickTop="1">
      <c r="D83" s="853"/>
      <c r="E83" s="854"/>
      <c r="F83" s="854"/>
      <c r="G83" s="854"/>
      <c r="H83" s="854"/>
      <c r="I83" s="854"/>
      <c r="J83" s="854"/>
      <c r="K83" s="854"/>
      <c r="L83" s="854"/>
      <c r="M83" s="854"/>
      <c r="N83" s="855"/>
      <c r="O83" s="859"/>
      <c r="P83" s="814"/>
      <c r="Q83" s="814"/>
      <c r="R83" s="814"/>
      <c r="S83" s="813">
        <f>IF(S82='１～３号対応表'!I4,VLOOKUP(D82,'１～３号対応表'!X3:Z14,3,FALSE),0%)</f>
        <v>0</v>
      </c>
      <c r="T83" s="813"/>
      <c r="U83" s="813"/>
      <c r="V83" s="813"/>
      <c r="W83" s="830">
        <f>IF(AND(S82="あり",W82="なし"),-2%,0)</f>
        <v>0</v>
      </c>
      <c r="X83" s="830"/>
      <c r="Y83" s="830"/>
      <c r="Z83" s="830"/>
      <c r="AA83" s="812"/>
      <c r="AB83" s="812"/>
      <c r="AC83" s="812"/>
      <c r="AD83" s="812"/>
    </row>
    <row r="84" spans="1:37" s="17" customFormat="1" ht="12.6" thickBot="1">
      <c r="D84" s="856"/>
      <c r="E84" s="857"/>
      <c r="F84" s="857"/>
      <c r="G84" s="857"/>
      <c r="H84" s="857"/>
      <c r="I84" s="857"/>
      <c r="J84" s="857"/>
      <c r="K84" s="857"/>
      <c r="L84" s="857"/>
      <c r="M84" s="857"/>
      <c r="N84" s="858"/>
      <c r="O84" s="859"/>
      <c r="P84" s="814"/>
      <c r="Q84" s="814"/>
      <c r="R84" s="814"/>
      <c r="S84" s="814"/>
      <c r="T84" s="814"/>
      <c r="U84" s="814"/>
      <c r="V84" s="814"/>
      <c r="W84" s="831"/>
      <c r="X84" s="831"/>
      <c r="Y84" s="831"/>
      <c r="Z84" s="831"/>
      <c r="AA84" s="812"/>
      <c r="AB84" s="812"/>
      <c r="AC84" s="812"/>
      <c r="AD84" s="812"/>
    </row>
    <row r="85" spans="1:37" s="17" customFormat="1" ht="12.6" thickTop="1"/>
    <row r="86" spans="1:37" ht="15" customHeight="1">
      <c r="A86" s="7"/>
      <c r="B86" s="7" t="s">
        <v>217</v>
      </c>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row>
    <row r="87" spans="1:37" ht="15" customHeight="1">
      <c r="D87" s="1" t="s">
        <v>216</v>
      </c>
    </row>
    <row r="88" spans="1:37" ht="6" customHeight="1" thickBot="1"/>
    <row r="89" spans="1:37" ht="15" customHeight="1" thickTop="1" thickBot="1">
      <c r="D89" s="673" t="s">
        <v>121</v>
      </c>
      <c r="E89" s="674"/>
      <c r="F89" s="674"/>
      <c r="G89" s="674"/>
      <c r="H89" s="675"/>
    </row>
    <row r="90" spans="1:37" ht="15" customHeight="1" thickTop="1"/>
    <row r="91" spans="1:37" s="10" customFormat="1" ht="15" customHeight="1">
      <c r="A91" s="7"/>
      <c r="B91" s="7" t="s">
        <v>215</v>
      </c>
      <c r="C91" s="7"/>
      <c r="D91" s="7"/>
      <c r="E91" s="7"/>
      <c r="F91" s="7"/>
      <c r="G91" s="7"/>
      <c r="H91" s="7"/>
      <c r="I91" s="7"/>
      <c r="J91" s="7"/>
      <c r="K91" s="7"/>
      <c r="L91" s="7"/>
      <c r="M91" s="7"/>
      <c r="N91" s="7"/>
      <c r="O91" s="7"/>
      <c r="P91" s="7"/>
      <c r="Q91" s="7"/>
      <c r="R91" s="7"/>
      <c r="S91" s="7"/>
      <c r="T91" s="7"/>
      <c r="U91" s="7"/>
      <c r="V91" s="7"/>
      <c r="W91" s="7"/>
      <c r="X91" s="7"/>
      <c r="Y91" s="7"/>
      <c r="Z91" s="7"/>
      <c r="AA91" s="7"/>
      <c r="AB91" s="7"/>
      <c r="AC91" s="7"/>
      <c r="AD91" s="7"/>
      <c r="AE91" s="7"/>
      <c r="AF91" s="7"/>
      <c r="AG91" s="7"/>
      <c r="AH91" s="7"/>
      <c r="AI91" s="7"/>
      <c r="AJ91" s="7"/>
      <c r="AK91" s="7"/>
    </row>
    <row r="92" spans="1:37" s="7" customFormat="1" ht="15" customHeight="1">
      <c r="D92" s="7" t="s">
        <v>214</v>
      </c>
    </row>
    <row r="93" spans="1:37" s="7" customFormat="1" ht="15" customHeight="1">
      <c r="D93" s="7" t="s">
        <v>3727</v>
      </c>
    </row>
    <row r="94" spans="1:37" s="7" customFormat="1" ht="6" customHeight="1" thickBot="1"/>
    <row r="95" spans="1:37" s="7" customFormat="1" ht="15" customHeight="1" thickTop="1" thickBot="1">
      <c r="D95" s="673" t="s">
        <v>121</v>
      </c>
      <c r="E95" s="674"/>
      <c r="F95" s="674"/>
      <c r="G95" s="674"/>
      <c r="H95" s="675"/>
      <c r="J95" s="16" t="str">
        <f>IF(AND(計算シート!G72="あり",計算シート!H72=0),"←利用定員36～300人以外の場合は加算対象になりません","")</f>
        <v/>
      </c>
    </row>
    <row r="96" spans="1:37" ht="15" customHeight="1" thickTop="1"/>
    <row r="97" spans="1:38" s="7" customFormat="1" ht="15" customHeight="1">
      <c r="B97" s="7" t="s">
        <v>213</v>
      </c>
    </row>
    <row r="98" spans="1:38" s="7" customFormat="1" ht="15" customHeight="1">
      <c r="D98" s="7" t="s">
        <v>212</v>
      </c>
    </row>
    <row r="99" spans="1:38" s="7" customFormat="1" ht="6" customHeight="1" thickBot="1"/>
    <row r="100" spans="1:38" s="7" customFormat="1" ht="15" customHeight="1" thickTop="1" thickBot="1">
      <c r="D100" s="689" t="str">
        <f>IF(計算シート!H74=1,"あり","なし")</f>
        <v>なし</v>
      </c>
      <c r="E100" s="690"/>
      <c r="F100" s="690"/>
      <c r="G100" s="690"/>
      <c r="H100" s="691"/>
      <c r="I100" s="7" t="s">
        <v>145</v>
      </c>
    </row>
    <row r="101" spans="1:38" ht="15" customHeight="1" thickTop="1"/>
    <row r="102" spans="1:38" s="10" customFormat="1" ht="15" customHeight="1">
      <c r="A102" s="7"/>
      <c r="B102" s="7" t="s">
        <v>211</v>
      </c>
      <c r="C102" s="7"/>
      <c r="D102" s="7"/>
      <c r="E102" s="7"/>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row>
    <row r="103" spans="1:38" s="7" customFormat="1" ht="39.6" customHeight="1">
      <c r="D103" s="842" t="s">
        <v>3576</v>
      </c>
      <c r="E103" s="842"/>
      <c r="F103" s="842"/>
      <c r="G103" s="842"/>
      <c r="H103" s="842"/>
      <c r="I103" s="842"/>
      <c r="J103" s="842"/>
      <c r="K103" s="842"/>
      <c r="L103" s="842"/>
      <c r="M103" s="842"/>
      <c r="N103" s="842"/>
      <c r="O103" s="842"/>
      <c r="P103" s="842"/>
      <c r="Q103" s="842"/>
      <c r="R103" s="842"/>
      <c r="S103" s="842"/>
      <c r="T103" s="842"/>
      <c r="U103" s="842"/>
      <c r="V103" s="842"/>
      <c r="W103" s="842"/>
      <c r="X103" s="842"/>
      <c r="Y103" s="842"/>
      <c r="Z103" s="842"/>
      <c r="AA103" s="842"/>
      <c r="AB103" s="842"/>
      <c r="AC103" s="842"/>
      <c r="AD103" s="842"/>
      <c r="AE103" s="842"/>
      <c r="AF103" s="842"/>
      <c r="AG103" s="842"/>
      <c r="AH103" s="842"/>
      <c r="AI103" s="842"/>
      <c r="AJ103" s="842"/>
      <c r="AK103" s="842"/>
    </row>
    <row r="104" spans="1:38" s="7" customFormat="1" ht="6" customHeight="1" thickBot="1"/>
    <row r="105" spans="1:38" s="7" customFormat="1" ht="15" customHeight="1" thickTop="1" thickBot="1">
      <c r="D105" s="821" t="str">
        <f>IF(OR(計算シート!K42=1,計算シート!K40=1),"なし",IF(OR(計算シート!K39=1,計算シート!K41=1),"あり","エラー"))</f>
        <v>なし</v>
      </c>
      <c r="E105" s="822"/>
      <c r="F105" s="822"/>
      <c r="G105" s="822"/>
      <c r="H105" s="823"/>
      <c r="I105" s="7" t="s">
        <v>145</v>
      </c>
    </row>
    <row r="106" spans="1:38" ht="15" customHeight="1" thickTop="1" thickBot="1">
      <c r="D106" s="673" t="s">
        <v>121</v>
      </c>
      <c r="E106" s="674"/>
      <c r="F106" s="674"/>
      <c r="G106" s="674"/>
      <c r="H106" s="675"/>
      <c r="J106" s="681" t="str">
        <f>IF(AND($D$105="なし",$D$106="あり"),"満３歳児の配置基準を満たしていません","")</f>
        <v/>
      </c>
      <c r="K106" s="681"/>
      <c r="L106" s="681"/>
      <c r="M106" s="681"/>
      <c r="N106" s="681"/>
      <c r="O106" s="681"/>
      <c r="P106" s="681"/>
      <c r="Q106" s="681"/>
      <c r="R106" s="681"/>
      <c r="S106" s="681"/>
      <c r="T106" s="681"/>
      <c r="U106" s="681"/>
      <c r="V106" s="681"/>
      <c r="W106" s="681"/>
      <c r="X106" s="681"/>
      <c r="Y106" s="681"/>
      <c r="AD106" s="15"/>
    </row>
    <row r="107" spans="1:38" ht="15" customHeight="1" thickTop="1">
      <c r="C107" s="16"/>
      <c r="D107" s="344"/>
      <c r="E107" s="344"/>
      <c r="F107" s="344"/>
      <c r="G107" s="344"/>
      <c r="H107" s="344"/>
      <c r="I107" s="16"/>
      <c r="J107" s="345"/>
      <c r="K107" s="345"/>
      <c r="L107" s="345"/>
      <c r="M107" s="345"/>
      <c r="N107" s="345"/>
      <c r="O107" s="345"/>
      <c r="P107" s="343"/>
      <c r="Q107" s="343"/>
      <c r="R107" s="343"/>
      <c r="S107" s="343"/>
      <c r="T107" s="343"/>
      <c r="U107" s="343"/>
      <c r="V107" s="343"/>
      <c r="W107" s="343"/>
      <c r="X107" s="343"/>
      <c r="Y107" s="343"/>
      <c r="AD107" s="15"/>
    </row>
    <row r="108" spans="1:38" s="7" customFormat="1" ht="15" customHeight="1">
      <c r="B108" s="7" t="s">
        <v>3455</v>
      </c>
      <c r="C108" s="556"/>
      <c r="D108" s="556"/>
      <c r="E108" s="556"/>
      <c r="F108" s="556"/>
      <c r="G108" s="556"/>
      <c r="H108" s="556"/>
      <c r="I108" s="556"/>
      <c r="J108" s="556"/>
      <c r="K108" s="556"/>
      <c r="L108" s="556"/>
      <c r="M108" s="556"/>
      <c r="N108" s="556"/>
      <c r="O108" s="556"/>
      <c r="P108" s="556"/>
      <c r="U108" s="557"/>
      <c r="AL108" s="7" t="s">
        <v>3464</v>
      </c>
    </row>
    <row r="109" spans="1:38" s="7" customFormat="1" ht="15" customHeight="1">
      <c r="C109" s="556"/>
      <c r="D109" s="842" t="s">
        <v>3575</v>
      </c>
      <c r="E109" s="842"/>
      <c r="F109" s="842"/>
      <c r="G109" s="842"/>
      <c r="H109" s="842"/>
      <c r="I109" s="842"/>
      <c r="J109" s="842"/>
      <c r="K109" s="842"/>
      <c r="L109" s="842"/>
      <c r="M109" s="842"/>
      <c r="N109" s="842"/>
      <c r="O109" s="842"/>
      <c r="P109" s="842"/>
      <c r="Q109" s="842"/>
      <c r="R109" s="842"/>
      <c r="S109" s="842"/>
      <c r="T109" s="842"/>
      <c r="U109" s="842"/>
      <c r="V109" s="842"/>
      <c r="W109" s="842"/>
      <c r="X109" s="842"/>
      <c r="Y109" s="842"/>
      <c r="Z109" s="842"/>
      <c r="AA109" s="842"/>
      <c r="AB109" s="842"/>
      <c r="AC109" s="842"/>
      <c r="AD109" s="842"/>
      <c r="AE109" s="842"/>
      <c r="AF109" s="842"/>
      <c r="AG109" s="842"/>
      <c r="AH109" s="842"/>
      <c r="AI109" s="842"/>
      <c r="AJ109" s="842"/>
      <c r="AK109" s="842"/>
    </row>
    <row r="110" spans="1:38" s="7" customFormat="1" ht="15" customHeight="1">
      <c r="C110" s="556"/>
      <c r="D110" s="842"/>
      <c r="E110" s="842"/>
      <c r="F110" s="842"/>
      <c r="G110" s="842"/>
      <c r="H110" s="842"/>
      <c r="I110" s="842"/>
      <c r="J110" s="842"/>
      <c r="K110" s="842"/>
      <c r="L110" s="842"/>
      <c r="M110" s="842"/>
      <c r="N110" s="842"/>
      <c r="O110" s="842"/>
      <c r="P110" s="842"/>
      <c r="Q110" s="842"/>
      <c r="R110" s="842"/>
      <c r="S110" s="842"/>
      <c r="T110" s="842"/>
      <c r="U110" s="842"/>
      <c r="V110" s="842"/>
      <c r="W110" s="842"/>
      <c r="X110" s="842"/>
      <c r="Y110" s="842"/>
      <c r="Z110" s="842"/>
      <c r="AA110" s="842"/>
      <c r="AB110" s="842"/>
      <c r="AC110" s="842"/>
      <c r="AD110" s="842"/>
      <c r="AE110" s="842"/>
      <c r="AF110" s="842"/>
      <c r="AG110" s="842"/>
      <c r="AH110" s="842"/>
      <c r="AI110" s="842"/>
      <c r="AJ110" s="842"/>
      <c r="AK110" s="842"/>
    </row>
    <row r="111" spans="1:38" s="7" customFormat="1" ht="15" customHeight="1">
      <c r="C111" s="556"/>
      <c r="D111" s="842"/>
      <c r="E111" s="842"/>
      <c r="F111" s="842"/>
      <c r="G111" s="842"/>
      <c r="H111" s="842"/>
      <c r="I111" s="842"/>
      <c r="J111" s="842"/>
      <c r="K111" s="842"/>
      <c r="L111" s="842"/>
      <c r="M111" s="842"/>
      <c r="N111" s="842"/>
      <c r="O111" s="842"/>
      <c r="P111" s="842"/>
      <c r="Q111" s="842"/>
      <c r="R111" s="842"/>
      <c r="S111" s="842"/>
      <c r="T111" s="842"/>
      <c r="U111" s="842"/>
      <c r="V111" s="842"/>
      <c r="W111" s="842"/>
      <c r="X111" s="842"/>
      <c r="Y111" s="842"/>
      <c r="Z111" s="842"/>
      <c r="AA111" s="842"/>
      <c r="AB111" s="842"/>
      <c r="AC111" s="842"/>
      <c r="AD111" s="842"/>
      <c r="AE111" s="842"/>
      <c r="AF111" s="842"/>
      <c r="AG111" s="842"/>
      <c r="AH111" s="842"/>
      <c r="AI111" s="842"/>
      <c r="AJ111" s="842"/>
      <c r="AK111" s="842"/>
    </row>
    <row r="112" spans="1:38" s="7" customFormat="1" ht="15" customHeight="1">
      <c r="C112" s="556"/>
      <c r="D112" s="842"/>
      <c r="E112" s="842"/>
      <c r="F112" s="842"/>
      <c r="G112" s="842"/>
      <c r="H112" s="842"/>
      <c r="I112" s="842"/>
      <c r="J112" s="842"/>
      <c r="K112" s="842"/>
      <c r="L112" s="842"/>
      <c r="M112" s="842"/>
      <c r="N112" s="842"/>
      <c r="O112" s="842"/>
      <c r="P112" s="842"/>
      <c r="Q112" s="842"/>
      <c r="R112" s="842"/>
      <c r="S112" s="842"/>
      <c r="T112" s="842"/>
      <c r="U112" s="842"/>
      <c r="V112" s="842"/>
      <c r="W112" s="842"/>
      <c r="X112" s="842"/>
      <c r="Y112" s="842"/>
      <c r="Z112" s="842"/>
      <c r="AA112" s="842"/>
      <c r="AB112" s="842"/>
      <c r="AC112" s="842"/>
      <c r="AD112" s="842"/>
      <c r="AE112" s="842"/>
      <c r="AF112" s="842"/>
      <c r="AG112" s="842"/>
      <c r="AH112" s="842"/>
      <c r="AI112" s="842"/>
      <c r="AJ112" s="842"/>
      <c r="AK112" s="842"/>
    </row>
    <row r="113" spans="1:37" ht="6" customHeight="1" thickBot="1">
      <c r="C113" s="16"/>
      <c r="I113" s="16"/>
      <c r="J113" s="345"/>
      <c r="K113" s="345"/>
      <c r="L113" s="345"/>
      <c r="M113" s="345"/>
      <c r="N113" s="345"/>
      <c r="O113" s="345"/>
      <c r="P113" s="343"/>
      <c r="Q113" s="343"/>
      <c r="R113" s="343"/>
      <c r="S113" s="343"/>
      <c r="T113" s="343"/>
      <c r="U113" s="343"/>
      <c r="V113" s="343"/>
      <c r="W113" s="343"/>
      <c r="X113" s="343"/>
      <c r="Y113" s="343"/>
      <c r="AD113" s="15"/>
    </row>
    <row r="114" spans="1:37" ht="15" customHeight="1" thickTop="1" thickBot="1">
      <c r="C114" s="16"/>
      <c r="D114" s="673" t="s">
        <v>121</v>
      </c>
      <c r="E114" s="674"/>
      <c r="F114" s="674"/>
      <c r="G114" s="674"/>
      <c r="H114" s="675"/>
      <c r="I114" s="16"/>
      <c r="J114" s="11" t="str">
        <f>IF(計算シート!H78=0,"",IF(AND(H27+H30+H31&gt;35,H27+H30+H31&lt;121),"←利用定員が36人以上または120人以下の場合は「あり」を選択できません",""))</f>
        <v/>
      </c>
      <c r="K114" s="345"/>
      <c r="L114" s="345"/>
      <c r="M114" s="345"/>
      <c r="N114" s="345"/>
      <c r="O114" s="345"/>
      <c r="P114" s="343"/>
      <c r="Q114" s="343"/>
      <c r="R114" s="343"/>
      <c r="S114" s="343"/>
      <c r="T114" s="343"/>
      <c r="U114" s="343"/>
      <c r="V114" s="343"/>
      <c r="W114" s="343"/>
      <c r="X114" s="343"/>
      <c r="Y114" s="343"/>
      <c r="AD114" s="15"/>
    </row>
    <row r="115" spans="1:37" ht="15" customHeight="1" thickTop="1"/>
    <row r="116" spans="1:37" s="10" customFormat="1" ht="15" customHeight="1">
      <c r="A116" s="7"/>
      <c r="B116" s="7" t="s">
        <v>3456</v>
      </c>
      <c r="C116" s="7"/>
      <c r="D116" s="7"/>
      <c r="E116" s="7"/>
      <c r="F116" s="7"/>
      <c r="G116" s="7"/>
      <c r="H116" s="7"/>
      <c r="I116" s="7"/>
      <c r="J116" s="7"/>
      <c r="K116" s="7"/>
      <c r="L116" s="7"/>
      <c r="M116" s="7"/>
      <c r="N116" s="7"/>
      <c r="O116" s="7"/>
      <c r="P116" s="7"/>
      <c r="Q116" s="7"/>
      <c r="R116" s="7"/>
      <c r="S116" s="7"/>
      <c r="T116" s="7"/>
      <c r="U116" s="7"/>
      <c r="V116" s="7"/>
      <c r="W116" s="7"/>
      <c r="X116" s="7"/>
      <c r="Y116" s="7"/>
      <c r="Z116" s="7"/>
      <c r="AA116" s="7"/>
      <c r="AB116" s="7"/>
      <c r="AC116" s="7"/>
      <c r="AD116" s="7"/>
      <c r="AE116" s="7"/>
      <c r="AF116" s="7"/>
      <c r="AG116" s="7"/>
      <c r="AH116" s="7"/>
      <c r="AI116" s="7"/>
      <c r="AJ116" s="7"/>
      <c r="AK116" s="7"/>
    </row>
    <row r="117" spans="1:37" s="7" customFormat="1" ht="15" customHeight="1">
      <c r="D117" s="7" t="s">
        <v>210</v>
      </c>
    </row>
    <row r="118" spans="1:37" s="7" customFormat="1" ht="15" customHeight="1">
      <c r="D118" s="7" t="s">
        <v>209</v>
      </c>
    </row>
    <row r="119" spans="1:37" s="7" customFormat="1" ht="15" customHeight="1">
      <c r="D119" s="14" t="s">
        <v>208</v>
      </c>
    </row>
    <row r="120" spans="1:37" s="7" customFormat="1" ht="15" customHeight="1">
      <c r="D120" s="14" t="s">
        <v>207</v>
      </c>
    </row>
    <row r="121" spans="1:37" s="7" customFormat="1" ht="6" customHeight="1" thickBot="1"/>
    <row r="122" spans="1:37" s="7" customFormat="1" ht="15" customHeight="1" thickTop="1" thickBot="1">
      <c r="D122" s="824">
        <v>0</v>
      </c>
      <c r="E122" s="825"/>
      <c r="F122" s="825"/>
      <c r="G122" s="825"/>
      <c r="H122" s="826"/>
      <c r="I122" s="7" t="s">
        <v>206</v>
      </c>
      <c r="J122" s="7" t="s">
        <v>205</v>
      </c>
      <c r="K122" s="818">
        <f>計算シート!K44</f>
        <v>1</v>
      </c>
      <c r="L122" s="819"/>
      <c r="M122" s="819"/>
      <c r="N122" s="819"/>
      <c r="O122" s="820"/>
      <c r="P122" s="7" t="s">
        <v>204</v>
      </c>
    </row>
    <row r="123" spans="1:37" s="7" customFormat="1" ht="15" customHeight="1" thickTop="1">
      <c r="P123" s="7" t="s">
        <v>203</v>
      </c>
    </row>
    <row r="124" spans="1:37" s="7" customFormat="1" ht="6.75" customHeight="1"/>
    <row r="125" spans="1:37" s="7" customFormat="1" ht="15" customHeight="1">
      <c r="E125" s="7" t="s">
        <v>3581</v>
      </c>
    </row>
    <row r="126" spans="1:37" s="7" customFormat="1" ht="15" customHeight="1">
      <c r="D126" s="7" t="s">
        <v>3582</v>
      </c>
    </row>
    <row r="127" spans="1:37" s="7" customFormat="1" ht="15" customHeight="1">
      <c r="D127" s="665" t="str">
        <f>IF(D122&gt;K122,"加配可能人数を超えています","")</f>
        <v/>
      </c>
    </row>
    <row r="128" spans="1:37" s="7" customFormat="1" ht="15" customHeight="1"/>
    <row r="129" spans="1:37" ht="15" customHeight="1">
      <c r="A129" s="7"/>
      <c r="B129" s="7" t="s">
        <v>3457</v>
      </c>
      <c r="C129" s="7"/>
      <c r="D129" s="7"/>
      <c r="E129" s="7"/>
      <c r="F129" s="7"/>
      <c r="G129" s="7"/>
      <c r="H129" s="7"/>
      <c r="I129" s="7"/>
      <c r="J129" s="7"/>
      <c r="K129" s="7"/>
      <c r="L129" s="7"/>
      <c r="M129" s="7"/>
      <c r="N129" s="7"/>
      <c r="O129" s="7"/>
      <c r="P129" s="7"/>
      <c r="Q129" s="7"/>
      <c r="R129" s="7"/>
      <c r="S129" s="7"/>
      <c r="T129" s="7"/>
      <c r="U129" s="7"/>
      <c r="V129" s="7"/>
      <c r="W129" s="7"/>
      <c r="X129" s="7"/>
      <c r="Y129" s="7"/>
      <c r="Z129" s="7"/>
      <c r="AA129" s="7"/>
      <c r="AB129" s="7"/>
      <c r="AC129" s="7"/>
      <c r="AD129" s="7"/>
      <c r="AE129" s="7"/>
      <c r="AF129" s="7"/>
      <c r="AG129" s="7"/>
      <c r="AH129" s="7"/>
      <c r="AI129" s="7"/>
      <c r="AJ129" s="7"/>
      <c r="AK129" s="7"/>
    </row>
    <row r="130" spans="1:37" ht="15" customHeight="1">
      <c r="A130" s="7"/>
      <c r="B130" s="7"/>
      <c r="C130" s="7"/>
      <c r="D130" s="7" t="s">
        <v>202</v>
      </c>
      <c r="E130" s="7"/>
      <c r="F130" s="7"/>
      <c r="G130" s="7"/>
      <c r="H130" s="7"/>
      <c r="I130" s="7"/>
      <c r="J130" s="7"/>
      <c r="K130" s="7"/>
      <c r="L130" s="7"/>
      <c r="M130" s="7"/>
      <c r="N130" s="7"/>
      <c r="O130" s="7"/>
      <c r="P130" s="7"/>
      <c r="Q130" s="7"/>
      <c r="R130" s="7"/>
      <c r="S130" s="7"/>
      <c r="T130" s="7"/>
      <c r="U130" s="7"/>
      <c r="V130" s="7"/>
      <c r="W130" s="7"/>
      <c r="X130" s="7"/>
      <c r="Y130" s="7"/>
      <c r="Z130" s="7"/>
      <c r="AA130" s="7"/>
      <c r="AB130" s="7"/>
      <c r="AC130" s="7"/>
      <c r="AD130" s="7"/>
      <c r="AE130" s="7"/>
      <c r="AF130" s="7"/>
      <c r="AG130" s="7"/>
      <c r="AH130" s="7"/>
      <c r="AI130" s="7"/>
      <c r="AJ130" s="7"/>
      <c r="AK130" s="7"/>
    </row>
    <row r="131" spans="1:37" ht="6" customHeight="1" thickBot="1"/>
    <row r="132" spans="1:37" ht="15" customHeight="1" thickTop="1" thickBot="1">
      <c r="D132" s="673" t="s">
        <v>121</v>
      </c>
      <c r="E132" s="674"/>
      <c r="F132" s="674"/>
      <c r="G132" s="674"/>
      <c r="H132" s="675"/>
    </row>
    <row r="133" spans="1:37" ht="15" customHeight="1" thickTop="1"/>
    <row r="134" spans="1:37" ht="15" customHeight="1">
      <c r="A134" s="7"/>
      <c r="B134" s="7" t="s">
        <v>3458</v>
      </c>
      <c r="C134" s="7"/>
      <c r="D134" s="7"/>
      <c r="E134" s="7"/>
      <c r="F134" s="7"/>
      <c r="G134" s="7"/>
      <c r="H134" s="7"/>
      <c r="I134" s="7"/>
      <c r="J134" s="7"/>
      <c r="K134" s="7"/>
      <c r="L134" s="7"/>
      <c r="M134" s="7"/>
      <c r="N134" s="7"/>
      <c r="O134" s="7"/>
      <c r="P134" s="7"/>
      <c r="Q134" s="7"/>
      <c r="R134" s="7"/>
      <c r="S134" s="7"/>
      <c r="T134" s="7"/>
      <c r="U134" s="7"/>
      <c r="V134" s="7"/>
      <c r="W134" s="7"/>
      <c r="X134" s="7"/>
      <c r="Y134" s="7"/>
      <c r="Z134" s="7"/>
      <c r="AA134" s="7"/>
      <c r="AB134" s="7"/>
      <c r="AC134" s="7"/>
      <c r="AD134" s="7"/>
      <c r="AE134" s="7"/>
      <c r="AF134" s="7"/>
      <c r="AG134" s="7"/>
      <c r="AH134" s="7"/>
      <c r="AI134" s="7"/>
      <c r="AJ134" s="7"/>
      <c r="AK134" s="7"/>
    </row>
    <row r="135" spans="1:37" s="7" customFormat="1" ht="15" customHeight="1">
      <c r="D135" s="7" t="s">
        <v>201</v>
      </c>
    </row>
    <row r="136" spans="1:37" ht="6" customHeight="1" thickBot="1"/>
    <row r="137" spans="1:37" ht="15" customHeight="1" thickTop="1" thickBot="1">
      <c r="D137" s="673" t="s">
        <v>200</v>
      </c>
      <c r="E137" s="674"/>
      <c r="F137" s="674"/>
      <c r="G137" s="674"/>
      <c r="H137" s="675"/>
    </row>
    <row r="138" spans="1:37" ht="15" customHeight="1" thickTop="1"/>
    <row r="139" spans="1:37" ht="15" customHeight="1">
      <c r="A139" s="7"/>
      <c r="B139" s="7" t="s">
        <v>3459</v>
      </c>
      <c r="C139" s="7"/>
      <c r="D139" s="7"/>
      <c r="E139" s="7"/>
      <c r="F139" s="7"/>
      <c r="G139" s="7"/>
      <c r="H139" s="7"/>
      <c r="I139" s="7"/>
      <c r="J139" s="7"/>
      <c r="K139" s="7"/>
      <c r="L139" s="7"/>
      <c r="M139" s="7"/>
      <c r="N139" s="7"/>
      <c r="O139" s="7"/>
      <c r="P139" s="7"/>
      <c r="Q139" s="7"/>
      <c r="R139" s="7"/>
      <c r="S139" s="7"/>
      <c r="T139" s="7"/>
      <c r="U139" s="7"/>
      <c r="V139" s="7"/>
      <c r="W139" s="7"/>
      <c r="X139" s="7"/>
      <c r="Y139" s="7"/>
      <c r="Z139" s="7"/>
      <c r="AA139" s="7"/>
      <c r="AB139" s="7"/>
      <c r="AC139" s="7"/>
      <c r="AD139" s="7"/>
      <c r="AE139" s="7"/>
      <c r="AF139" s="7"/>
      <c r="AG139" s="7"/>
      <c r="AH139" s="7"/>
      <c r="AI139" s="7"/>
      <c r="AJ139" s="7"/>
      <c r="AK139" s="7"/>
    </row>
    <row r="140" spans="1:37" ht="15" customHeight="1">
      <c r="D140" s="1" t="s">
        <v>3731</v>
      </c>
    </row>
    <row r="141" spans="1:37" ht="6" customHeight="1" thickBot="1"/>
    <row r="142" spans="1:37" ht="15" customHeight="1" thickTop="1" thickBot="1">
      <c r="D142" s="816" t="s">
        <v>199</v>
      </c>
      <c r="E142" s="816"/>
      <c r="F142" s="816"/>
      <c r="G142" s="816"/>
      <c r="H142" s="817"/>
      <c r="I142" s="673" t="s">
        <v>121</v>
      </c>
      <c r="J142" s="674"/>
      <c r="K142" s="674"/>
      <c r="L142" s="674"/>
      <c r="M142" s="675"/>
      <c r="P142" s="800" t="s">
        <v>3730</v>
      </c>
      <c r="Q142" s="800"/>
      <c r="R142" s="800"/>
      <c r="S142" s="800"/>
      <c r="T142" s="800"/>
      <c r="U142" s="679"/>
      <c r="V142" s="676">
        <v>0</v>
      </c>
      <c r="W142" s="677"/>
      <c r="X142" s="677"/>
      <c r="Y142" s="677"/>
      <c r="Z142" s="678"/>
    </row>
    <row r="143" spans="1:37" ht="15" customHeight="1" thickTop="1"/>
    <row r="144" spans="1:37" ht="15" customHeight="1">
      <c r="A144" s="7"/>
      <c r="B144" s="7" t="s">
        <v>3460</v>
      </c>
      <c r="C144" s="7"/>
      <c r="D144" s="7"/>
      <c r="E144" s="7"/>
      <c r="F144" s="7"/>
      <c r="G144" s="7"/>
      <c r="H144" s="7"/>
      <c r="I144" s="7"/>
      <c r="J144" s="7"/>
      <c r="K144" s="7"/>
      <c r="L144" s="7"/>
      <c r="M144" s="7"/>
      <c r="N144" s="7"/>
      <c r="O144" s="7"/>
      <c r="P144" s="7"/>
      <c r="Q144" s="7"/>
      <c r="R144" s="7"/>
      <c r="S144" s="7"/>
      <c r="T144" s="7"/>
      <c r="U144" s="7"/>
      <c r="V144" s="7"/>
      <c r="W144" s="7"/>
      <c r="X144" s="7"/>
      <c r="Y144" s="7"/>
      <c r="Z144" s="7"/>
      <c r="AA144" s="7"/>
      <c r="AB144" s="7"/>
      <c r="AC144" s="7"/>
      <c r="AD144" s="7"/>
      <c r="AE144" s="7"/>
      <c r="AF144" s="7"/>
      <c r="AG144" s="7"/>
      <c r="AH144" s="7"/>
      <c r="AI144" s="7"/>
      <c r="AJ144" s="7"/>
      <c r="AK144" s="7"/>
    </row>
    <row r="145" spans="1:37" ht="15" customHeight="1">
      <c r="D145" s="1" t="s">
        <v>198</v>
      </c>
    </row>
    <row r="146" spans="1:37" ht="6" customHeight="1" thickBot="1"/>
    <row r="147" spans="1:37" ht="15" customHeight="1" thickTop="1" thickBot="1">
      <c r="D147" s="673" t="s">
        <v>121</v>
      </c>
      <c r="E147" s="674"/>
      <c r="F147" s="674"/>
      <c r="G147" s="674"/>
      <c r="H147" s="675"/>
    </row>
    <row r="148" spans="1:37" ht="15" customHeight="1" thickTop="1">
      <c r="A148" s="7"/>
      <c r="B148" s="7"/>
      <c r="C148" s="7"/>
      <c r="D148" s="7"/>
      <c r="E148" s="7"/>
      <c r="F148" s="7"/>
      <c r="G148" s="7"/>
      <c r="H148" s="7"/>
      <c r="I148" s="7"/>
      <c r="J148" s="7"/>
      <c r="K148" s="7"/>
      <c r="L148" s="7"/>
      <c r="M148" s="7"/>
      <c r="N148" s="7"/>
      <c r="O148" s="7"/>
      <c r="P148" s="7"/>
      <c r="Q148" s="7"/>
      <c r="R148" s="7"/>
      <c r="S148" s="7"/>
      <c r="T148" s="7"/>
      <c r="U148" s="7"/>
      <c r="V148" s="7"/>
      <c r="W148" s="7"/>
      <c r="X148" s="7"/>
      <c r="Y148" s="7"/>
      <c r="Z148" s="7"/>
      <c r="AA148" s="7"/>
      <c r="AB148" s="7"/>
      <c r="AC148" s="7"/>
      <c r="AD148" s="7"/>
      <c r="AE148" s="7"/>
      <c r="AF148" s="7"/>
      <c r="AG148" s="7"/>
      <c r="AH148" s="7"/>
      <c r="AI148" s="7"/>
      <c r="AJ148" s="7"/>
      <c r="AK148" s="7"/>
    </row>
    <row r="149" spans="1:37" ht="15" customHeight="1">
      <c r="A149" s="7"/>
      <c r="B149" s="7" t="s">
        <v>3461</v>
      </c>
      <c r="C149" s="7"/>
      <c r="D149" s="7"/>
      <c r="E149" s="7"/>
      <c r="F149" s="7"/>
      <c r="G149" s="7"/>
      <c r="H149" s="7"/>
      <c r="I149" s="7"/>
      <c r="J149" s="7"/>
      <c r="K149" s="7"/>
      <c r="L149" s="7"/>
      <c r="M149" s="7"/>
      <c r="N149" s="7"/>
      <c r="O149" s="7"/>
      <c r="P149" s="7"/>
      <c r="Q149" s="7"/>
      <c r="R149" s="7"/>
      <c r="S149" s="7"/>
      <c r="T149" s="7"/>
      <c r="U149" s="7"/>
      <c r="V149" s="7"/>
      <c r="W149" s="7"/>
      <c r="X149" s="7"/>
      <c r="Y149" s="7"/>
      <c r="Z149" s="7"/>
      <c r="AA149" s="7"/>
      <c r="AB149" s="7"/>
      <c r="AC149" s="7"/>
      <c r="AD149" s="7"/>
      <c r="AE149" s="7"/>
      <c r="AF149" s="7"/>
      <c r="AG149" s="7"/>
      <c r="AH149" s="7"/>
      <c r="AI149" s="7"/>
      <c r="AJ149" s="7"/>
      <c r="AK149" s="7"/>
    </row>
    <row r="150" spans="1:37" ht="15" customHeight="1">
      <c r="D150" s="1" t="s">
        <v>197</v>
      </c>
    </row>
    <row r="151" spans="1:37" ht="15" customHeight="1">
      <c r="D151" s="1" t="s">
        <v>196</v>
      </c>
    </row>
    <row r="152" spans="1:37" ht="15" customHeight="1">
      <c r="D152" s="1" t="s">
        <v>195</v>
      </c>
    </row>
    <row r="153" spans="1:37" ht="6" customHeight="1" thickBot="1"/>
    <row r="154" spans="1:37" ht="15" customHeight="1" thickTop="1" thickBot="1">
      <c r="D154" s="673" t="s">
        <v>121</v>
      </c>
      <c r="E154" s="674"/>
      <c r="F154" s="674"/>
      <c r="G154" s="674"/>
      <c r="H154" s="675"/>
      <c r="K154" s="680" t="s">
        <v>188</v>
      </c>
      <c r="L154" s="680"/>
      <c r="M154" s="680"/>
      <c r="N154" s="680"/>
      <c r="O154" s="680"/>
      <c r="P154" s="673" t="s">
        <v>194</v>
      </c>
      <c r="Q154" s="674"/>
      <c r="R154" s="674"/>
      <c r="S154" s="674"/>
      <c r="T154" s="675"/>
      <c r="U154" s="1" t="s">
        <v>193</v>
      </c>
      <c r="V154" s="673" t="s">
        <v>185</v>
      </c>
      <c r="W154" s="674"/>
      <c r="X154" s="674"/>
      <c r="Y154" s="674"/>
      <c r="Z154" s="675"/>
      <c r="AA154" s="1" t="s">
        <v>184</v>
      </c>
      <c r="AB154" s="673" t="s">
        <v>84</v>
      </c>
      <c r="AC154" s="674"/>
      <c r="AD154" s="674"/>
      <c r="AE154" s="674"/>
      <c r="AF154" s="675"/>
    </row>
    <row r="155" spans="1:37" ht="15" customHeight="1" thickTop="1"/>
    <row r="156" spans="1:37" ht="15" customHeight="1">
      <c r="D156" s="13" t="s">
        <v>183</v>
      </c>
    </row>
    <row r="157" spans="1:37" ht="15" customHeight="1">
      <c r="D157" s="13" t="s">
        <v>192</v>
      </c>
    </row>
    <row r="158" spans="1:37" ht="15" customHeight="1">
      <c r="D158" s="13" t="s">
        <v>191</v>
      </c>
    </row>
    <row r="159" spans="1:37" ht="15" customHeight="1"/>
    <row r="160" spans="1:37" ht="15" customHeight="1">
      <c r="A160" s="7"/>
      <c r="B160" s="7" t="s">
        <v>3462</v>
      </c>
      <c r="C160" s="7"/>
      <c r="D160" s="7"/>
      <c r="E160" s="7"/>
      <c r="F160" s="7"/>
      <c r="G160" s="7"/>
      <c r="H160" s="7"/>
      <c r="I160" s="7"/>
      <c r="J160" s="7"/>
      <c r="K160" s="7"/>
      <c r="L160" s="7"/>
      <c r="M160" s="7"/>
      <c r="N160" s="7"/>
      <c r="O160" s="7"/>
      <c r="P160" s="7"/>
      <c r="Q160" s="7"/>
      <c r="R160" s="7"/>
      <c r="S160" s="7"/>
      <c r="T160" s="7"/>
      <c r="U160" s="7"/>
      <c r="V160" s="7"/>
      <c r="W160" s="7"/>
      <c r="X160" s="7"/>
      <c r="Y160" s="7"/>
      <c r="Z160" s="7"/>
      <c r="AA160" s="7"/>
      <c r="AB160" s="7"/>
      <c r="AC160" s="7"/>
      <c r="AD160" s="7"/>
      <c r="AE160" s="7"/>
      <c r="AF160" s="7"/>
      <c r="AG160" s="7"/>
      <c r="AH160" s="7"/>
      <c r="AI160" s="7"/>
      <c r="AJ160" s="7"/>
      <c r="AK160" s="7"/>
    </row>
    <row r="161" spans="2:38" ht="15" customHeight="1">
      <c r="D161" s="7" t="s">
        <v>190</v>
      </c>
      <c r="E161" s="7"/>
      <c r="F161" s="7"/>
      <c r="G161" s="7"/>
      <c r="H161" s="7"/>
      <c r="I161" s="7"/>
      <c r="J161" s="7"/>
      <c r="K161" s="7"/>
      <c r="L161" s="7"/>
      <c r="M161" s="7"/>
      <c r="N161" s="7"/>
      <c r="O161" s="7"/>
      <c r="P161" s="7"/>
      <c r="Q161" s="7"/>
      <c r="R161" s="7"/>
      <c r="S161" s="7"/>
      <c r="T161" s="7"/>
      <c r="U161" s="7"/>
      <c r="V161" s="7"/>
      <c r="W161" s="7"/>
      <c r="X161" s="7"/>
      <c r="Y161" s="7"/>
      <c r="Z161" s="7"/>
      <c r="AA161" s="7"/>
      <c r="AB161" s="7"/>
      <c r="AC161" s="7"/>
      <c r="AD161" s="7"/>
      <c r="AE161" s="7"/>
      <c r="AF161" s="7"/>
      <c r="AG161" s="7"/>
      <c r="AH161" s="7"/>
      <c r="AI161" s="7"/>
      <c r="AJ161" s="7"/>
      <c r="AK161" s="7"/>
    </row>
    <row r="162" spans="2:38" ht="15" customHeight="1">
      <c r="D162" s="7" t="s">
        <v>189</v>
      </c>
      <c r="E162" s="7"/>
      <c r="F162" s="7"/>
      <c r="G162" s="7"/>
      <c r="H162" s="7"/>
      <c r="I162" s="7"/>
      <c r="J162" s="7"/>
      <c r="K162" s="7"/>
      <c r="L162" s="7"/>
      <c r="M162" s="7"/>
      <c r="N162" s="7"/>
      <c r="O162" s="7"/>
      <c r="P162" s="7"/>
      <c r="Q162" s="7"/>
      <c r="R162" s="7"/>
      <c r="S162" s="7"/>
      <c r="T162" s="7"/>
      <c r="U162" s="7"/>
      <c r="V162" s="7"/>
      <c r="W162" s="7"/>
      <c r="X162" s="7"/>
      <c r="Y162" s="7"/>
      <c r="Z162" s="7"/>
      <c r="AA162" s="7"/>
      <c r="AB162" s="7"/>
      <c r="AC162" s="7"/>
      <c r="AD162" s="7"/>
      <c r="AE162" s="7"/>
      <c r="AF162" s="7"/>
      <c r="AG162" s="7"/>
      <c r="AH162" s="7"/>
      <c r="AI162" s="7"/>
      <c r="AJ162" s="7"/>
      <c r="AK162" s="7"/>
    </row>
    <row r="163" spans="2:38" ht="6" customHeight="1" thickBot="1"/>
    <row r="164" spans="2:38" ht="15" customHeight="1" thickTop="1" thickBot="1">
      <c r="D164" s="673" t="s">
        <v>121</v>
      </c>
      <c r="E164" s="674"/>
      <c r="F164" s="674"/>
      <c r="G164" s="674"/>
      <c r="H164" s="675"/>
      <c r="K164" s="680" t="s">
        <v>188</v>
      </c>
      <c r="L164" s="680"/>
      <c r="M164" s="680"/>
      <c r="N164" s="680"/>
      <c r="O164" s="680"/>
      <c r="P164" s="673" t="s">
        <v>187</v>
      </c>
      <c r="Q164" s="674"/>
      <c r="R164" s="674"/>
      <c r="S164" s="674"/>
      <c r="T164" s="675"/>
      <c r="U164" s="1" t="s">
        <v>186</v>
      </c>
      <c r="V164" s="673" t="s">
        <v>185</v>
      </c>
      <c r="W164" s="674"/>
      <c r="X164" s="674"/>
      <c r="Y164" s="674"/>
      <c r="Z164" s="675"/>
      <c r="AA164" s="1" t="s">
        <v>184</v>
      </c>
      <c r="AB164" s="673" t="s">
        <v>84</v>
      </c>
      <c r="AC164" s="674"/>
      <c r="AD164" s="674"/>
      <c r="AE164" s="674"/>
      <c r="AF164" s="675"/>
    </row>
    <row r="165" spans="2:38" ht="9.75" customHeight="1" thickTop="1"/>
    <row r="166" spans="2:38" ht="15" customHeight="1">
      <c r="D166" s="13" t="s">
        <v>183</v>
      </c>
    </row>
    <row r="167" spans="2:38" ht="15" customHeight="1">
      <c r="D167" s="13" t="s">
        <v>182</v>
      </c>
    </row>
    <row r="168" spans="2:38" ht="15" customHeight="1">
      <c r="D168" s="13" t="s">
        <v>181</v>
      </c>
    </row>
    <row r="169" spans="2:38" ht="15" customHeight="1"/>
    <row r="170" spans="2:38" ht="15" customHeight="1">
      <c r="B170" s="1" t="s">
        <v>3463</v>
      </c>
    </row>
    <row r="171" spans="2:38" ht="15" customHeight="1">
      <c r="D171" s="1" t="s">
        <v>180</v>
      </c>
    </row>
    <row r="172" spans="2:38" ht="6" customHeight="1" thickBot="1"/>
    <row r="173" spans="2:38" ht="15" customHeight="1" thickTop="1" thickBot="1">
      <c r="D173" s="673" t="s">
        <v>121</v>
      </c>
      <c r="E173" s="674"/>
      <c r="F173" s="674"/>
      <c r="G173" s="674"/>
      <c r="H173" s="675"/>
    </row>
    <row r="174" spans="2:38" ht="15" customHeight="1" thickTop="1"/>
    <row r="175" spans="2:38" s="359" customFormat="1" ht="15" customHeight="1">
      <c r="B175" s="721" t="s">
        <v>3593</v>
      </c>
      <c r="C175" s="721"/>
      <c r="D175" s="721"/>
      <c r="E175" s="721"/>
      <c r="F175" s="721"/>
      <c r="G175" s="721"/>
      <c r="H175" s="721"/>
      <c r="I175" s="721"/>
      <c r="J175" s="721"/>
      <c r="K175" s="721"/>
      <c r="L175" s="721"/>
      <c r="M175" s="721"/>
      <c r="AL175" s="359" t="s">
        <v>3561</v>
      </c>
    </row>
    <row r="176" spans="2:38" s="359" customFormat="1" ht="15" customHeight="1">
      <c r="D176" s="359" t="s">
        <v>3466</v>
      </c>
    </row>
    <row r="177" spans="3:38" s="359" customFormat="1" ht="9.75" customHeight="1" thickBot="1"/>
    <row r="178" spans="3:38" s="359" customFormat="1" ht="15" customHeight="1" thickTop="1" thickBot="1">
      <c r="D178" s="673" t="s">
        <v>121</v>
      </c>
      <c r="E178" s="674"/>
      <c r="F178" s="674"/>
      <c r="G178" s="674"/>
      <c r="H178" s="675"/>
    </row>
    <row r="179" spans="3:38" s="359" customFormat="1" ht="6" customHeight="1" thickTop="1"/>
    <row r="180" spans="3:38" s="359" customFormat="1" ht="15" customHeight="1" thickBot="1">
      <c r="D180" s="359" t="s">
        <v>3554</v>
      </c>
    </row>
    <row r="181" spans="3:38" s="359" customFormat="1" ht="15" customHeight="1" thickTop="1" thickBot="1">
      <c r="D181" s="827">
        <v>20</v>
      </c>
      <c r="E181" s="828"/>
      <c r="F181" s="828"/>
      <c r="G181" s="828"/>
      <c r="H181" s="829"/>
      <c r="I181" s="361" t="s">
        <v>3552</v>
      </c>
      <c r="J181" s="806" t="s">
        <v>3553</v>
      </c>
      <c r="K181" s="807"/>
      <c r="L181" s="807"/>
      <c r="M181" s="807"/>
      <c r="N181" s="807"/>
      <c r="O181" s="807"/>
      <c r="P181" s="807"/>
      <c r="Q181" s="807"/>
      <c r="R181" s="807"/>
      <c r="S181" s="807"/>
      <c r="T181" s="807"/>
      <c r="U181" s="807"/>
      <c r="V181" s="807"/>
      <c r="W181" s="807"/>
      <c r="X181" s="807"/>
      <c r="Y181" s="807"/>
      <c r="Z181" s="807"/>
      <c r="AA181" s="807"/>
      <c r="AB181" s="807"/>
      <c r="AC181" s="807"/>
      <c r="AD181" s="807"/>
      <c r="AE181" s="807"/>
      <c r="AF181" s="807"/>
      <c r="AG181" s="807"/>
      <c r="AH181" s="807"/>
      <c r="AI181" s="807"/>
      <c r="AJ181" s="807"/>
      <c r="AK181" s="807"/>
      <c r="AL181" s="807"/>
    </row>
    <row r="182" spans="3:38" s="359" customFormat="1" ht="15" customHeight="1" thickTop="1">
      <c r="J182" s="807"/>
      <c r="K182" s="807"/>
      <c r="L182" s="807"/>
      <c r="M182" s="807"/>
      <c r="N182" s="807"/>
      <c r="O182" s="807"/>
      <c r="P182" s="807"/>
      <c r="Q182" s="807"/>
      <c r="R182" s="807"/>
      <c r="S182" s="807"/>
      <c r="T182" s="807"/>
      <c r="U182" s="807"/>
      <c r="V182" s="807"/>
      <c r="W182" s="807"/>
      <c r="X182" s="807"/>
      <c r="Y182" s="807"/>
      <c r="Z182" s="807"/>
      <c r="AA182" s="807"/>
      <c r="AB182" s="807"/>
      <c r="AC182" s="807"/>
      <c r="AD182" s="807"/>
      <c r="AE182" s="807"/>
      <c r="AF182" s="807"/>
      <c r="AG182" s="807"/>
      <c r="AH182" s="807"/>
      <c r="AI182" s="807"/>
      <c r="AJ182" s="807"/>
      <c r="AK182" s="807"/>
      <c r="AL182" s="807"/>
    </row>
    <row r="183" spans="3:38" s="359" customFormat="1" ht="15" customHeight="1" thickBot="1">
      <c r="J183" s="550"/>
      <c r="K183" s="550"/>
      <c r="L183" s="550"/>
      <c r="M183" s="550"/>
      <c r="N183" s="550"/>
      <c r="O183" s="550"/>
      <c r="P183" s="550"/>
      <c r="Q183" s="550"/>
      <c r="R183" s="550"/>
      <c r="S183" s="550"/>
      <c r="T183" s="550"/>
      <c r="U183" s="550"/>
      <c r="V183" s="550"/>
      <c r="W183" s="550"/>
      <c r="X183" s="550"/>
      <c r="Y183" s="550"/>
      <c r="Z183" s="550"/>
      <c r="AA183" s="550"/>
      <c r="AB183" s="550"/>
      <c r="AC183" s="550"/>
      <c r="AD183" s="550"/>
      <c r="AE183" s="550"/>
      <c r="AF183" s="550"/>
      <c r="AG183" s="550"/>
      <c r="AH183" s="550"/>
      <c r="AI183" s="550"/>
      <c r="AJ183" s="550"/>
      <c r="AK183" s="550"/>
      <c r="AL183" s="550"/>
    </row>
    <row r="184" spans="3:38" s="359" customFormat="1" ht="15" customHeight="1" thickTop="1" thickBot="1">
      <c r="C184" s="360"/>
      <c r="D184" s="676">
        <v>10</v>
      </c>
      <c r="E184" s="677"/>
      <c r="F184" s="677"/>
      <c r="G184" s="677"/>
      <c r="H184" s="678"/>
      <c r="I184" s="361" t="s">
        <v>3552</v>
      </c>
      <c r="J184" s="804" t="s">
        <v>3594</v>
      </c>
      <c r="K184" s="805"/>
      <c r="L184" s="805"/>
      <c r="M184" s="805"/>
      <c r="N184" s="805"/>
      <c r="O184" s="805"/>
      <c r="P184" s="805"/>
      <c r="Q184" s="805"/>
      <c r="R184" s="805"/>
      <c r="S184" s="805"/>
      <c r="T184" s="805"/>
      <c r="U184" s="805"/>
      <c r="V184" s="805"/>
      <c r="W184" s="805"/>
      <c r="X184" s="805"/>
      <c r="Y184" s="805"/>
      <c r="Z184" s="805"/>
      <c r="AA184" s="805"/>
      <c r="AB184" s="805"/>
      <c r="AC184" s="805"/>
      <c r="AD184" s="805"/>
      <c r="AE184" s="805"/>
      <c r="AF184" s="805"/>
      <c r="AG184" s="805"/>
      <c r="AH184" s="805"/>
      <c r="AI184" s="805"/>
      <c r="AJ184" s="805"/>
      <c r="AK184" s="805"/>
      <c r="AL184" s="561"/>
    </row>
    <row r="185" spans="3:38" s="359" customFormat="1" ht="15" customHeight="1" thickTop="1">
      <c r="J185" s="805"/>
      <c r="K185" s="805"/>
      <c r="L185" s="805"/>
      <c r="M185" s="805"/>
      <c r="N185" s="805"/>
      <c r="O185" s="805"/>
      <c r="P185" s="805"/>
      <c r="Q185" s="805"/>
      <c r="R185" s="805"/>
      <c r="S185" s="805"/>
      <c r="T185" s="805"/>
      <c r="U185" s="805"/>
      <c r="V185" s="805"/>
      <c r="W185" s="805"/>
      <c r="X185" s="805"/>
      <c r="Y185" s="805"/>
      <c r="Z185" s="805"/>
      <c r="AA185" s="805"/>
      <c r="AB185" s="805"/>
      <c r="AC185" s="805"/>
      <c r="AD185" s="805"/>
      <c r="AE185" s="805"/>
      <c r="AF185" s="805"/>
      <c r="AG185" s="805"/>
      <c r="AH185" s="805"/>
      <c r="AI185" s="805"/>
      <c r="AJ185" s="805"/>
      <c r="AK185" s="805"/>
      <c r="AL185" s="561"/>
    </row>
    <row r="186" spans="3:38" s="359" customFormat="1" ht="15" customHeight="1">
      <c r="J186" s="550"/>
      <c r="K186" s="550"/>
      <c r="L186" s="550"/>
      <c r="M186" s="550"/>
      <c r="N186" s="550"/>
      <c r="O186" s="550"/>
      <c r="P186" s="550"/>
      <c r="Q186" s="550"/>
      <c r="R186" s="550"/>
      <c r="S186" s="550"/>
      <c r="T186" s="550"/>
      <c r="U186" s="550"/>
      <c r="V186" s="550"/>
      <c r="W186" s="550"/>
      <c r="X186" s="550"/>
      <c r="Y186" s="550"/>
      <c r="Z186" s="550"/>
      <c r="AA186" s="550"/>
      <c r="AB186" s="550"/>
      <c r="AC186" s="550"/>
      <c r="AD186" s="550"/>
      <c r="AE186" s="550"/>
      <c r="AF186" s="550"/>
      <c r="AG186" s="550"/>
      <c r="AH186" s="550"/>
      <c r="AI186" s="550"/>
      <c r="AJ186" s="550"/>
      <c r="AK186" s="550"/>
      <c r="AL186" s="550"/>
    </row>
    <row r="187" spans="3:38" s="359" customFormat="1" ht="15" customHeight="1" thickBot="1">
      <c r="D187" s="359" t="s">
        <v>3555</v>
      </c>
      <c r="J187" s="550"/>
      <c r="K187" s="550"/>
      <c r="L187" s="550"/>
      <c r="M187" s="550"/>
      <c r="N187" s="550"/>
      <c r="O187" s="550"/>
      <c r="P187" s="550"/>
      <c r="Q187" s="550"/>
      <c r="R187" s="550"/>
      <c r="S187" s="550"/>
      <c r="T187" s="550"/>
      <c r="U187" s="550"/>
      <c r="V187" s="550"/>
      <c r="W187" s="550"/>
      <c r="X187" s="550"/>
      <c r="Y187" s="550"/>
      <c r="Z187" s="550"/>
      <c r="AA187" s="550"/>
      <c r="AB187" s="550"/>
      <c r="AC187" s="550"/>
      <c r="AD187" s="550"/>
      <c r="AE187" s="550"/>
      <c r="AF187" s="550"/>
      <c r="AG187" s="550"/>
      <c r="AH187" s="550"/>
      <c r="AI187" s="550"/>
      <c r="AJ187" s="550"/>
      <c r="AK187" s="550"/>
      <c r="AL187" s="550"/>
    </row>
    <row r="188" spans="3:38" s="359" customFormat="1" ht="15" customHeight="1" thickTop="1" thickBot="1">
      <c r="C188" s="360"/>
      <c r="D188" s="676">
        <v>10</v>
      </c>
      <c r="E188" s="677"/>
      <c r="F188" s="677"/>
      <c r="G188" s="677"/>
      <c r="H188" s="678"/>
      <c r="I188" s="361" t="s">
        <v>3467</v>
      </c>
      <c r="J188" s="804" t="s">
        <v>3594</v>
      </c>
      <c r="K188" s="805"/>
      <c r="L188" s="805"/>
      <c r="M188" s="805"/>
      <c r="N188" s="805"/>
      <c r="O188" s="805"/>
      <c r="P188" s="805"/>
      <c r="Q188" s="805"/>
      <c r="R188" s="805"/>
      <c r="S188" s="805"/>
      <c r="T188" s="805"/>
      <c r="U188" s="805"/>
      <c r="V188" s="805"/>
      <c r="W188" s="805"/>
      <c r="X188" s="805"/>
      <c r="Y188" s="805"/>
      <c r="Z188" s="805"/>
      <c r="AA188" s="805"/>
      <c r="AB188" s="805"/>
      <c r="AC188" s="805"/>
      <c r="AD188" s="805"/>
      <c r="AE188" s="805"/>
      <c r="AF188" s="805"/>
      <c r="AG188" s="805"/>
      <c r="AH188" s="805"/>
      <c r="AI188" s="805"/>
      <c r="AJ188" s="805"/>
      <c r="AK188" s="805"/>
      <c r="AL188" s="561"/>
    </row>
    <row r="189" spans="3:38" s="359" customFormat="1" ht="15" customHeight="1" thickTop="1">
      <c r="J189" s="805"/>
      <c r="K189" s="805"/>
      <c r="L189" s="805"/>
      <c r="M189" s="805"/>
      <c r="N189" s="805"/>
      <c r="O189" s="805"/>
      <c r="P189" s="805"/>
      <c r="Q189" s="805"/>
      <c r="R189" s="805"/>
      <c r="S189" s="805"/>
      <c r="T189" s="805"/>
      <c r="U189" s="805"/>
      <c r="V189" s="805"/>
      <c r="W189" s="805"/>
      <c r="X189" s="805"/>
      <c r="Y189" s="805"/>
      <c r="Z189" s="805"/>
      <c r="AA189" s="805"/>
      <c r="AB189" s="805"/>
      <c r="AC189" s="805"/>
      <c r="AD189" s="805"/>
      <c r="AE189" s="805"/>
      <c r="AF189" s="805"/>
      <c r="AG189" s="805"/>
      <c r="AH189" s="805"/>
      <c r="AI189" s="805"/>
      <c r="AJ189" s="805"/>
      <c r="AK189" s="805"/>
      <c r="AL189" s="561"/>
    </row>
    <row r="190" spans="3:38" s="359" customFormat="1" ht="15" customHeight="1"/>
    <row r="191" spans="3:38" s="359" customFormat="1" ht="15" customHeight="1">
      <c r="D191" s="359" t="s">
        <v>3570</v>
      </c>
      <c r="E191" s="685" t="s">
        <v>3571</v>
      </c>
      <c r="F191" s="686"/>
      <c r="G191" s="686"/>
      <c r="H191" s="686"/>
      <c r="I191" s="686"/>
      <c r="J191" s="686"/>
      <c r="K191" s="686"/>
      <c r="L191" s="686"/>
      <c r="M191" s="686"/>
      <c r="N191" s="686"/>
      <c r="O191" s="686"/>
      <c r="P191" s="686"/>
      <c r="Q191" s="686"/>
      <c r="R191" s="686"/>
      <c r="S191" s="686"/>
      <c r="T191" s="686"/>
      <c r="U191" s="686"/>
      <c r="V191" s="686"/>
      <c r="W191" s="686"/>
      <c r="X191" s="686"/>
      <c r="Y191" s="686"/>
      <c r="Z191" s="686"/>
      <c r="AA191" s="686"/>
      <c r="AB191" s="686"/>
      <c r="AC191" s="686"/>
      <c r="AD191" s="686"/>
      <c r="AE191" s="686"/>
      <c r="AF191" s="686"/>
      <c r="AG191" s="686"/>
      <c r="AH191" s="686"/>
      <c r="AI191" s="686"/>
      <c r="AJ191" s="686"/>
      <c r="AK191" s="686"/>
      <c r="AL191" s="562"/>
    </row>
    <row r="192" spans="3:38" s="359" customFormat="1" ht="15" customHeight="1">
      <c r="E192" s="686"/>
      <c r="F192" s="686"/>
      <c r="G192" s="686"/>
      <c r="H192" s="686"/>
      <c r="I192" s="686"/>
      <c r="J192" s="686"/>
      <c r="K192" s="686"/>
      <c r="L192" s="686"/>
      <c r="M192" s="686"/>
      <c r="N192" s="686"/>
      <c r="O192" s="686"/>
      <c r="P192" s="686"/>
      <c r="Q192" s="686"/>
      <c r="R192" s="686"/>
      <c r="S192" s="686"/>
      <c r="T192" s="686"/>
      <c r="U192" s="686"/>
      <c r="V192" s="686"/>
      <c r="W192" s="686"/>
      <c r="X192" s="686"/>
      <c r="Y192" s="686"/>
      <c r="Z192" s="686"/>
      <c r="AA192" s="686"/>
      <c r="AB192" s="686"/>
      <c r="AC192" s="686"/>
      <c r="AD192" s="686"/>
      <c r="AE192" s="686"/>
      <c r="AF192" s="686"/>
      <c r="AG192" s="686"/>
      <c r="AH192" s="686"/>
      <c r="AI192" s="686"/>
      <c r="AJ192" s="686"/>
      <c r="AK192" s="686"/>
      <c r="AL192" s="562"/>
    </row>
    <row r="193" spans="1:38" s="359" customFormat="1" ht="15" customHeight="1">
      <c r="E193" s="564" t="s">
        <v>3572</v>
      </c>
      <c r="F193" s="687" t="s">
        <v>3735</v>
      </c>
      <c r="G193" s="688"/>
      <c r="H193" s="688"/>
      <c r="I193" s="688"/>
      <c r="J193" s="688"/>
      <c r="K193" s="688"/>
      <c r="L193" s="688"/>
      <c r="M193" s="688"/>
      <c r="N193" s="688"/>
      <c r="O193" s="688"/>
      <c r="P193" s="688"/>
      <c r="Q193" s="688"/>
      <c r="R193" s="688"/>
      <c r="S193" s="688"/>
      <c r="T193" s="688"/>
      <c r="U193" s="688"/>
      <c r="V193" s="688"/>
      <c r="W193" s="688"/>
      <c r="X193" s="688"/>
      <c r="Y193" s="688"/>
      <c r="Z193" s="688"/>
      <c r="AA193" s="688"/>
      <c r="AB193" s="688"/>
      <c r="AC193" s="688"/>
      <c r="AD193" s="688"/>
      <c r="AE193" s="688"/>
      <c r="AF193" s="688"/>
      <c r="AG193" s="688"/>
      <c r="AH193" s="688"/>
      <c r="AI193" s="688"/>
      <c r="AJ193" s="688"/>
      <c r="AK193" s="688"/>
      <c r="AL193" s="563"/>
    </row>
    <row r="194" spans="1:38" s="359" customFormat="1" ht="15" customHeight="1">
      <c r="E194" s="564"/>
      <c r="F194" s="688"/>
      <c r="G194" s="688"/>
      <c r="H194" s="688"/>
      <c r="I194" s="688"/>
      <c r="J194" s="688"/>
      <c r="K194" s="688"/>
      <c r="L194" s="688"/>
      <c r="M194" s="688"/>
      <c r="N194" s="688"/>
      <c r="O194" s="688"/>
      <c r="P194" s="688"/>
      <c r="Q194" s="688"/>
      <c r="R194" s="688"/>
      <c r="S194" s="688"/>
      <c r="T194" s="688"/>
      <c r="U194" s="688"/>
      <c r="V194" s="688"/>
      <c r="W194" s="688"/>
      <c r="X194" s="688"/>
      <c r="Y194" s="688"/>
      <c r="Z194" s="688"/>
      <c r="AA194" s="688"/>
      <c r="AB194" s="688"/>
      <c r="AC194" s="688"/>
      <c r="AD194" s="688"/>
      <c r="AE194" s="688"/>
      <c r="AF194" s="688"/>
      <c r="AG194" s="688"/>
      <c r="AH194" s="688"/>
      <c r="AI194" s="688"/>
      <c r="AJ194" s="688"/>
      <c r="AK194" s="688"/>
      <c r="AL194" s="563"/>
    </row>
    <row r="195" spans="1:38" s="359" customFormat="1" ht="15" customHeight="1">
      <c r="E195" s="564"/>
      <c r="F195" s="688"/>
      <c r="G195" s="688"/>
      <c r="H195" s="688"/>
      <c r="I195" s="688"/>
      <c r="J195" s="688"/>
      <c r="K195" s="688"/>
      <c r="L195" s="688"/>
      <c r="M195" s="688"/>
      <c r="N195" s="688"/>
      <c r="O195" s="688"/>
      <c r="P195" s="688"/>
      <c r="Q195" s="688"/>
      <c r="R195" s="688"/>
      <c r="S195" s="688"/>
      <c r="T195" s="688"/>
      <c r="U195" s="688"/>
      <c r="V195" s="688"/>
      <c r="W195" s="688"/>
      <c r="X195" s="688"/>
      <c r="Y195" s="688"/>
      <c r="Z195" s="688"/>
      <c r="AA195" s="688"/>
      <c r="AB195" s="688"/>
      <c r="AC195" s="688"/>
      <c r="AD195" s="688"/>
      <c r="AE195" s="688"/>
      <c r="AF195" s="688"/>
      <c r="AG195" s="688"/>
      <c r="AH195" s="688"/>
      <c r="AI195" s="688"/>
      <c r="AJ195" s="688"/>
      <c r="AK195" s="688"/>
      <c r="AL195" s="563"/>
    </row>
    <row r="196" spans="1:38" s="359" customFormat="1" ht="15" customHeight="1">
      <c r="E196" s="564"/>
      <c r="F196" s="688"/>
      <c r="G196" s="688"/>
      <c r="H196" s="688"/>
      <c r="I196" s="688"/>
      <c r="J196" s="688"/>
      <c r="K196" s="688"/>
      <c r="L196" s="688"/>
      <c r="M196" s="688"/>
      <c r="N196" s="688"/>
      <c r="O196" s="688"/>
      <c r="P196" s="688"/>
      <c r="Q196" s="688"/>
      <c r="R196" s="688"/>
      <c r="S196" s="688"/>
      <c r="T196" s="688"/>
      <c r="U196" s="688"/>
      <c r="V196" s="688"/>
      <c r="W196" s="688"/>
      <c r="X196" s="688"/>
      <c r="Y196" s="688"/>
      <c r="Z196" s="688"/>
      <c r="AA196" s="688"/>
      <c r="AB196" s="688"/>
      <c r="AC196" s="688"/>
      <c r="AD196" s="688"/>
      <c r="AE196" s="688"/>
      <c r="AF196" s="688"/>
      <c r="AG196" s="688"/>
      <c r="AH196" s="688"/>
      <c r="AI196" s="688"/>
      <c r="AJ196" s="688"/>
      <c r="AK196" s="688"/>
      <c r="AL196" s="563"/>
    </row>
    <row r="197" spans="1:38" s="359" customFormat="1" ht="15" customHeight="1">
      <c r="E197" s="564" t="s">
        <v>3573</v>
      </c>
      <c r="F197" s="687" t="s">
        <v>3736</v>
      </c>
      <c r="G197" s="688"/>
      <c r="H197" s="688"/>
      <c r="I197" s="688"/>
      <c r="J197" s="688"/>
      <c r="K197" s="688"/>
      <c r="L197" s="688"/>
      <c r="M197" s="688"/>
      <c r="N197" s="688"/>
      <c r="O197" s="688"/>
      <c r="P197" s="688"/>
      <c r="Q197" s="688"/>
      <c r="R197" s="688"/>
      <c r="S197" s="688"/>
      <c r="T197" s="688"/>
      <c r="U197" s="688"/>
      <c r="V197" s="688"/>
      <c r="W197" s="688"/>
      <c r="X197" s="688"/>
      <c r="Y197" s="688"/>
      <c r="Z197" s="688"/>
      <c r="AA197" s="688"/>
      <c r="AB197" s="688"/>
      <c r="AC197" s="688"/>
      <c r="AD197" s="688"/>
      <c r="AE197" s="688"/>
      <c r="AF197" s="688"/>
      <c r="AG197" s="688"/>
      <c r="AH197" s="688"/>
      <c r="AI197" s="688"/>
      <c r="AJ197" s="688"/>
      <c r="AK197" s="688"/>
      <c r="AL197" s="563"/>
    </row>
    <row r="198" spans="1:38" s="359" customFormat="1" ht="15" customHeight="1">
      <c r="E198" s="564"/>
      <c r="F198" s="688"/>
      <c r="G198" s="688"/>
      <c r="H198" s="688"/>
      <c r="I198" s="688"/>
      <c r="J198" s="688"/>
      <c r="K198" s="688"/>
      <c r="L198" s="688"/>
      <c r="M198" s="688"/>
      <c r="N198" s="688"/>
      <c r="O198" s="688"/>
      <c r="P198" s="688"/>
      <c r="Q198" s="688"/>
      <c r="R198" s="688"/>
      <c r="S198" s="688"/>
      <c r="T198" s="688"/>
      <c r="U198" s="688"/>
      <c r="V198" s="688"/>
      <c r="W198" s="688"/>
      <c r="X198" s="688"/>
      <c r="Y198" s="688"/>
      <c r="Z198" s="688"/>
      <c r="AA198" s="688"/>
      <c r="AB198" s="688"/>
      <c r="AC198" s="688"/>
      <c r="AD198" s="688"/>
      <c r="AE198" s="688"/>
      <c r="AF198" s="688"/>
      <c r="AG198" s="688"/>
      <c r="AH198" s="688"/>
      <c r="AI198" s="688"/>
      <c r="AJ198" s="688"/>
      <c r="AK198" s="688"/>
      <c r="AL198" s="563"/>
    </row>
    <row r="199" spans="1:38" s="359" customFormat="1" ht="15" customHeight="1">
      <c r="E199" s="564" t="s">
        <v>3574</v>
      </c>
      <c r="F199" s="687" t="s">
        <v>3737</v>
      </c>
      <c r="G199" s="688"/>
      <c r="H199" s="688"/>
      <c r="I199" s="688"/>
      <c r="J199" s="688"/>
      <c r="K199" s="688"/>
      <c r="L199" s="688"/>
      <c r="M199" s="688"/>
      <c r="N199" s="688"/>
      <c r="O199" s="688"/>
      <c r="P199" s="688"/>
      <c r="Q199" s="688"/>
      <c r="R199" s="688"/>
      <c r="S199" s="688"/>
      <c r="T199" s="688"/>
      <c r="U199" s="688"/>
      <c r="V199" s="688"/>
      <c r="W199" s="688"/>
      <c r="X199" s="688"/>
      <c r="Y199" s="688"/>
      <c r="Z199" s="688"/>
      <c r="AA199" s="688"/>
      <c r="AB199" s="688"/>
      <c r="AC199" s="688"/>
      <c r="AD199" s="688"/>
      <c r="AE199" s="688"/>
      <c r="AF199" s="688"/>
      <c r="AG199" s="688"/>
      <c r="AH199" s="688"/>
      <c r="AI199" s="688"/>
      <c r="AJ199" s="688"/>
      <c r="AK199" s="688"/>
      <c r="AL199" s="563"/>
    </row>
    <row r="200" spans="1:38" s="359" customFormat="1" ht="30" customHeight="1">
      <c r="E200" s="564"/>
      <c r="F200" s="688"/>
      <c r="G200" s="688"/>
      <c r="H200" s="688"/>
      <c r="I200" s="688"/>
      <c r="J200" s="688"/>
      <c r="K200" s="688"/>
      <c r="L200" s="688"/>
      <c r="M200" s="688"/>
      <c r="N200" s="688"/>
      <c r="O200" s="688"/>
      <c r="P200" s="688"/>
      <c r="Q200" s="688"/>
      <c r="R200" s="688"/>
      <c r="S200" s="688"/>
      <c r="T200" s="688"/>
      <c r="U200" s="688"/>
      <c r="V200" s="688"/>
      <c r="W200" s="688"/>
      <c r="X200" s="688"/>
      <c r="Y200" s="688"/>
      <c r="Z200" s="688"/>
      <c r="AA200" s="688"/>
      <c r="AB200" s="688"/>
      <c r="AC200" s="688"/>
      <c r="AD200" s="688"/>
      <c r="AE200" s="688"/>
      <c r="AF200" s="688"/>
      <c r="AG200" s="688"/>
      <c r="AH200" s="688"/>
      <c r="AI200" s="688"/>
      <c r="AJ200" s="688"/>
      <c r="AK200" s="688"/>
      <c r="AL200" s="563"/>
    </row>
    <row r="201" spans="1:38" s="359" customFormat="1" ht="15" customHeight="1">
      <c r="E201" s="569"/>
      <c r="F201" s="570"/>
      <c r="G201" s="570"/>
      <c r="H201" s="570"/>
      <c r="I201" s="570"/>
      <c r="J201" s="570"/>
      <c r="K201" s="570"/>
      <c r="L201" s="570"/>
      <c r="M201" s="570"/>
      <c r="N201" s="570"/>
      <c r="O201" s="570"/>
      <c r="P201" s="570"/>
      <c r="Q201" s="570"/>
      <c r="R201" s="570"/>
      <c r="S201" s="570"/>
      <c r="T201" s="570"/>
      <c r="U201" s="570"/>
      <c r="V201" s="570"/>
      <c r="W201" s="570"/>
      <c r="X201" s="570"/>
      <c r="Y201" s="570"/>
      <c r="Z201" s="570"/>
      <c r="AA201" s="570"/>
      <c r="AB201" s="570"/>
      <c r="AC201" s="570"/>
      <c r="AD201" s="570"/>
      <c r="AE201" s="570"/>
      <c r="AF201" s="570"/>
      <c r="AG201" s="570"/>
      <c r="AH201" s="570"/>
      <c r="AI201" s="570"/>
      <c r="AJ201" s="570"/>
      <c r="AK201" s="570"/>
      <c r="AL201" s="563"/>
    </row>
    <row r="202" spans="1:38" ht="15" customHeight="1">
      <c r="B202" s="1" t="s">
        <v>179</v>
      </c>
    </row>
    <row r="203" spans="1:38" ht="15" customHeight="1"/>
    <row r="204" spans="1:38" ht="15" customHeight="1">
      <c r="A204" s="7"/>
      <c r="B204" s="7" t="s">
        <v>178</v>
      </c>
      <c r="C204" s="7"/>
      <c r="D204" s="7"/>
      <c r="E204" s="7"/>
      <c r="F204" s="7"/>
      <c r="G204" s="7"/>
      <c r="H204" s="7"/>
      <c r="I204" s="7"/>
      <c r="J204" s="7"/>
      <c r="K204" s="7"/>
      <c r="L204" s="7"/>
      <c r="M204" s="7"/>
      <c r="N204" s="7"/>
      <c r="O204" s="7"/>
      <c r="P204" s="7"/>
      <c r="Q204" s="7"/>
      <c r="R204" s="7"/>
      <c r="S204" s="7"/>
      <c r="T204" s="7"/>
      <c r="U204" s="7"/>
      <c r="V204" s="7"/>
      <c r="W204" s="7"/>
      <c r="X204" s="7"/>
      <c r="Y204" s="7"/>
      <c r="Z204" s="7"/>
      <c r="AA204" s="7"/>
      <c r="AB204" s="7"/>
      <c r="AC204" s="7"/>
      <c r="AD204" s="7"/>
      <c r="AE204" s="7"/>
      <c r="AF204" s="7"/>
      <c r="AG204" s="7"/>
      <c r="AH204" s="7"/>
      <c r="AI204" s="7"/>
      <c r="AJ204" s="7"/>
      <c r="AK204" s="7"/>
    </row>
    <row r="205" spans="1:38" ht="15" customHeight="1">
      <c r="D205" s="1" t="s">
        <v>177</v>
      </c>
    </row>
    <row r="206" spans="1:38" ht="6" customHeight="1" thickBot="1"/>
    <row r="207" spans="1:38" ht="15" customHeight="1" thickTop="1" thickBot="1">
      <c r="D207" s="673" t="s">
        <v>121</v>
      </c>
      <c r="E207" s="674"/>
      <c r="F207" s="674"/>
      <c r="G207" s="674"/>
      <c r="H207" s="675"/>
    </row>
    <row r="208" spans="1:38" ht="15" customHeight="1" thickTop="1"/>
    <row r="209" spans="2:22" ht="15" customHeight="1">
      <c r="B209" s="1" t="s">
        <v>3583</v>
      </c>
    </row>
    <row r="210" spans="2:22" ht="15" customHeight="1">
      <c r="D210" s="1" t="s">
        <v>3584</v>
      </c>
    </row>
    <row r="211" spans="2:22" ht="6" customHeight="1" thickBot="1"/>
    <row r="212" spans="2:22" ht="15" customHeight="1" thickTop="1" thickBot="1">
      <c r="D212" s="673" t="s">
        <v>121</v>
      </c>
      <c r="E212" s="674"/>
      <c r="F212" s="674"/>
      <c r="G212" s="674"/>
      <c r="H212" s="675"/>
    </row>
    <row r="213" spans="2:22" ht="15" customHeight="1" thickTop="1"/>
    <row r="214" spans="2:22" s="7" customFormat="1" ht="15" customHeight="1">
      <c r="B214" s="7" t="s">
        <v>176</v>
      </c>
    </row>
    <row r="215" spans="2:22" s="7" customFormat="1" ht="15" customHeight="1">
      <c r="D215" s="7" t="s">
        <v>175</v>
      </c>
    </row>
    <row r="216" spans="2:22" s="7" customFormat="1" ht="15" customHeight="1">
      <c r="D216" s="7" t="s">
        <v>174</v>
      </c>
    </row>
    <row r="217" spans="2:22" s="7" customFormat="1" ht="6" customHeight="1" thickBot="1"/>
    <row r="218" spans="2:22" s="7" customFormat="1" ht="15" customHeight="1" thickTop="1" thickBot="1">
      <c r="D218" s="689" t="str">
        <f>IF(計算シート!H112=1,"あり","なし")</f>
        <v>なし</v>
      </c>
      <c r="E218" s="690"/>
      <c r="F218" s="690"/>
      <c r="G218" s="690"/>
      <c r="H218" s="691"/>
      <c r="L218" s="798" t="s">
        <v>173</v>
      </c>
      <c r="M218" s="798"/>
      <c r="N218" s="798"/>
      <c r="O218" s="798"/>
      <c r="P218" s="799"/>
      <c r="Q218" s="689">
        <f>計算シート!G50</f>
        <v>0</v>
      </c>
      <c r="R218" s="690"/>
      <c r="S218" s="690"/>
      <c r="T218" s="690"/>
      <c r="U218" s="691"/>
      <c r="V218" s="7" t="s">
        <v>145</v>
      </c>
    </row>
    <row r="219" spans="2:22" s="7" customFormat="1" ht="15" customHeight="1" thickTop="1">
      <c r="D219" s="7" t="s">
        <v>172</v>
      </c>
    </row>
    <row r="220" spans="2:22" ht="15" customHeight="1"/>
    <row r="221" spans="2:22" ht="15" customHeight="1">
      <c r="B221" s="1" t="s">
        <v>171</v>
      </c>
    </row>
    <row r="222" spans="2:22" ht="15" customHeight="1">
      <c r="D222" s="1" t="s">
        <v>3587</v>
      </c>
    </row>
    <row r="223" spans="2:22" ht="15" customHeight="1">
      <c r="D223" s="1" t="s">
        <v>170</v>
      </c>
    </row>
    <row r="224" spans="2:22" ht="6" customHeight="1" thickBot="1"/>
    <row r="225" spans="2:21" ht="15" customHeight="1" thickTop="1" thickBot="1">
      <c r="D225" s="673" t="s">
        <v>121</v>
      </c>
      <c r="E225" s="674"/>
      <c r="F225" s="674"/>
      <c r="G225" s="674"/>
      <c r="H225" s="675"/>
      <c r="L225" s="800" t="s">
        <v>169</v>
      </c>
      <c r="M225" s="800"/>
      <c r="N225" s="800"/>
      <c r="O225" s="800"/>
      <c r="P225" s="679"/>
      <c r="Q225" s="676">
        <v>0</v>
      </c>
      <c r="R225" s="677"/>
      <c r="S225" s="677"/>
      <c r="T225" s="677"/>
      <c r="U225" s="678"/>
    </row>
    <row r="226" spans="2:21" ht="15" customHeight="1" thickTop="1"/>
    <row r="227" spans="2:21" ht="15" customHeight="1">
      <c r="B227" s="1" t="s">
        <v>168</v>
      </c>
    </row>
    <row r="228" spans="2:21" ht="15" customHeight="1">
      <c r="D228" s="1" t="s">
        <v>167</v>
      </c>
    </row>
    <row r="229" spans="2:21" ht="6.75" customHeight="1" thickBot="1"/>
    <row r="230" spans="2:21" ht="15" customHeight="1" thickTop="1" thickBot="1">
      <c r="D230" s="673" t="s">
        <v>121</v>
      </c>
      <c r="E230" s="674"/>
      <c r="F230" s="674"/>
      <c r="G230" s="674"/>
      <c r="H230" s="675"/>
    </row>
    <row r="231" spans="2:21" ht="15" customHeight="1" thickTop="1"/>
    <row r="232" spans="2:21" ht="15" customHeight="1">
      <c r="B232" s="1" t="s">
        <v>166</v>
      </c>
    </row>
    <row r="233" spans="2:21" ht="15" customHeight="1">
      <c r="D233" s="565" t="s">
        <v>3588</v>
      </c>
    </row>
    <row r="234" spans="2:21" ht="15" customHeight="1">
      <c r="D234" s="565" t="s">
        <v>3589</v>
      </c>
    </row>
    <row r="235" spans="2:21" ht="6" customHeight="1"/>
    <row r="236" spans="2:21" ht="15" customHeight="1" thickBot="1">
      <c r="D236" s="1" t="s">
        <v>165</v>
      </c>
      <c r="Q236" s="1" t="s">
        <v>164</v>
      </c>
    </row>
    <row r="237" spans="2:21" ht="15" customHeight="1" thickTop="1" thickBot="1">
      <c r="D237" s="673" t="s">
        <v>121</v>
      </c>
      <c r="E237" s="674"/>
      <c r="F237" s="674"/>
      <c r="G237" s="674"/>
      <c r="H237" s="675"/>
      <c r="Q237" s="673" t="s">
        <v>121</v>
      </c>
      <c r="R237" s="674"/>
      <c r="S237" s="674"/>
      <c r="T237" s="674"/>
      <c r="U237" s="675"/>
    </row>
    <row r="238" spans="2:21" ht="15" customHeight="1" thickTop="1"/>
    <row r="239" spans="2:21" ht="15" customHeight="1">
      <c r="B239" s="1" t="s">
        <v>163</v>
      </c>
    </row>
    <row r="240" spans="2:21" ht="15" customHeight="1"/>
    <row r="241" spans="1:38" ht="15" customHeight="1">
      <c r="B241" s="1" t="s">
        <v>162</v>
      </c>
    </row>
    <row r="242" spans="1:38" ht="15" customHeight="1">
      <c r="D242" s="1" t="s">
        <v>161</v>
      </c>
    </row>
    <row r="243" spans="1:38" ht="15" customHeight="1">
      <c r="D243" s="1" t="s">
        <v>160</v>
      </c>
    </row>
    <row r="244" spans="1:38" ht="21" customHeight="1" thickBot="1">
      <c r="D244" s="12" t="s">
        <v>3586</v>
      </c>
    </row>
    <row r="245" spans="1:38" ht="15" customHeight="1" thickTop="1" thickBot="1">
      <c r="D245" s="816" t="s">
        <v>159</v>
      </c>
      <c r="E245" s="816"/>
      <c r="F245" s="816"/>
      <c r="G245" s="816"/>
      <c r="H245" s="816"/>
      <c r="I245" s="816"/>
      <c r="J245" s="816"/>
      <c r="K245" s="816"/>
      <c r="L245" s="816"/>
      <c r="M245" s="816"/>
      <c r="N245" s="816"/>
      <c r="O245" s="816"/>
      <c r="P245" s="816"/>
      <c r="Q245" s="816"/>
      <c r="R245" s="816"/>
      <c r="S245" s="673" t="s">
        <v>121</v>
      </c>
      <c r="T245" s="674"/>
      <c r="U245" s="674"/>
      <c r="V245" s="674"/>
      <c r="W245" s="675"/>
      <c r="Y245" s="11" t="str">
        <f>IF(AND(S245="あり",S246="あり"),"ＡとＢの重複加算はできません","")</f>
        <v/>
      </c>
    </row>
    <row r="246" spans="1:38" ht="15" customHeight="1" thickTop="1" thickBot="1">
      <c r="D246" s="816" t="s">
        <v>158</v>
      </c>
      <c r="E246" s="816"/>
      <c r="F246" s="816"/>
      <c r="G246" s="816"/>
      <c r="H246" s="816"/>
      <c r="I246" s="816"/>
      <c r="J246" s="816"/>
      <c r="K246" s="816"/>
      <c r="L246" s="816"/>
      <c r="M246" s="816"/>
      <c r="N246" s="816"/>
      <c r="O246" s="816"/>
      <c r="P246" s="816"/>
      <c r="Q246" s="816"/>
      <c r="R246" s="816"/>
      <c r="S246" s="673" t="s">
        <v>121</v>
      </c>
      <c r="T246" s="674"/>
      <c r="U246" s="674"/>
      <c r="V246" s="674"/>
      <c r="W246" s="675"/>
    </row>
    <row r="247" spans="1:38" ht="15" customHeight="1" thickTop="1"/>
    <row r="248" spans="1:38" s="10" customFormat="1" ht="15" customHeight="1">
      <c r="A248" s="7"/>
      <c r="B248" s="7" t="s">
        <v>157</v>
      </c>
      <c r="C248" s="7"/>
      <c r="D248" s="7"/>
      <c r="E248" s="7"/>
      <c r="F248" s="7"/>
      <c r="G248" s="7"/>
      <c r="H248" s="7"/>
      <c r="I248" s="7"/>
      <c r="J248" s="7"/>
      <c r="K248" s="7"/>
      <c r="L248" s="7"/>
      <c r="M248" s="7"/>
      <c r="N248" s="7"/>
      <c r="O248" s="7"/>
      <c r="P248" s="7"/>
      <c r="Q248" s="7"/>
      <c r="R248" s="7"/>
      <c r="S248" s="7"/>
      <c r="T248" s="7"/>
      <c r="U248" s="7"/>
      <c r="V248" s="7"/>
      <c r="W248" s="7"/>
      <c r="X248" s="7"/>
      <c r="Y248" s="7"/>
      <c r="Z248" s="7"/>
      <c r="AA248" s="7"/>
      <c r="AB248" s="7"/>
      <c r="AC248" s="7"/>
      <c r="AD248" s="7"/>
      <c r="AE248" s="7"/>
      <c r="AF248" s="7"/>
      <c r="AG248" s="7"/>
      <c r="AH248" s="7"/>
      <c r="AI248" s="7"/>
      <c r="AJ248" s="7"/>
      <c r="AK248" s="7"/>
      <c r="AL248" s="10" t="s">
        <v>156</v>
      </c>
    </row>
    <row r="249" spans="1:38" s="10" customFormat="1" ht="15" customHeight="1">
      <c r="A249" s="7"/>
      <c r="B249" s="7"/>
      <c r="C249" s="7"/>
      <c r="D249" s="7" t="s">
        <v>155</v>
      </c>
      <c r="E249" s="7"/>
      <c r="F249" s="7"/>
      <c r="G249" s="7"/>
      <c r="H249" s="7"/>
      <c r="I249" s="7"/>
      <c r="J249" s="7"/>
      <c r="K249" s="7"/>
      <c r="L249" s="7"/>
      <c r="M249" s="7"/>
      <c r="N249" s="7"/>
      <c r="O249" s="7"/>
      <c r="P249" s="7"/>
      <c r="Q249" s="7"/>
      <c r="R249" s="7"/>
      <c r="S249" s="7"/>
      <c r="T249" s="7"/>
      <c r="U249" s="7"/>
      <c r="V249" s="7"/>
      <c r="W249" s="7"/>
      <c r="X249" s="7"/>
      <c r="Y249" s="7"/>
      <c r="Z249" s="7"/>
      <c r="AA249" s="7"/>
      <c r="AB249" s="7"/>
      <c r="AC249" s="7"/>
      <c r="AD249" s="7"/>
      <c r="AE249" s="7"/>
      <c r="AF249" s="7"/>
      <c r="AG249" s="7"/>
      <c r="AH249" s="7"/>
      <c r="AI249" s="7"/>
      <c r="AJ249" s="7"/>
      <c r="AK249" s="7"/>
    </row>
    <row r="250" spans="1:38" s="10" customFormat="1" ht="15" customHeight="1" thickBot="1">
      <c r="A250" s="7"/>
      <c r="B250" s="7"/>
      <c r="C250" s="7"/>
      <c r="D250" s="7" t="s">
        <v>154</v>
      </c>
      <c r="E250" s="7"/>
      <c r="F250" s="7"/>
      <c r="G250" s="7"/>
      <c r="H250" s="7"/>
      <c r="I250" s="7"/>
      <c r="J250" s="7"/>
      <c r="K250" s="7"/>
      <c r="L250" s="7"/>
      <c r="M250" s="7"/>
      <c r="N250" s="7"/>
      <c r="O250" s="7"/>
      <c r="P250" s="7"/>
      <c r="Q250" s="7"/>
      <c r="R250" s="7"/>
      <c r="S250" s="7"/>
      <c r="T250" s="7"/>
      <c r="U250" s="7"/>
      <c r="V250" s="7"/>
      <c r="W250" s="7"/>
      <c r="X250" s="7"/>
      <c r="Y250" s="7"/>
      <c r="Z250" s="7"/>
      <c r="AA250" s="7"/>
      <c r="AB250" s="7"/>
      <c r="AC250" s="7"/>
      <c r="AD250" s="7"/>
      <c r="AE250" s="7"/>
      <c r="AF250" s="7"/>
      <c r="AG250" s="7"/>
      <c r="AH250" s="7"/>
      <c r="AI250" s="7"/>
      <c r="AJ250" s="7"/>
      <c r="AK250" s="7"/>
    </row>
    <row r="251" spans="1:38" s="7" customFormat="1" ht="15" customHeight="1" thickTop="1" thickBot="1">
      <c r="D251" s="673" t="s">
        <v>121</v>
      </c>
      <c r="E251" s="674"/>
      <c r="F251" s="674"/>
      <c r="G251" s="674"/>
      <c r="H251" s="675"/>
      <c r="J251" s="9" t="str">
        <f>IF(AND((H27+H30+H31)&lt;91,計算シート!H126=1),"←全体の利用定員が90人以下の場合、「あり」は選択できません","")</f>
        <v/>
      </c>
    </row>
    <row r="252" spans="1:38" ht="15" customHeight="1" thickTop="1"/>
    <row r="253" spans="1:38" ht="15" customHeight="1">
      <c r="B253" s="1" t="s">
        <v>3564</v>
      </c>
    </row>
    <row r="254" spans="1:38" ht="15" customHeight="1">
      <c r="D254" s="1" t="s">
        <v>153</v>
      </c>
    </row>
    <row r="255" spans="1:38" ht="15" customHeight="1">
      <c r="D255" s="1" t="s">
        <v>152</v>
      </c>
    </row>
    <row r="256" spans="1:38" ht="7.5" customHeight="1" thickBot="1"/>
    <row r="257" spans="1:38" ht="15" customHeight="1" thickTop="1" thickBot="1">
      <c r="D257" s="673" t="s">
        <v>121</v>
      </c>
      <c r="E257" s="674"/>
      <c r="F257" s="674"/>
      <c r="G257" s="674"/>
      <c r="H257" s="675"/>
      <c r="J257" s="9" t="str">
        <f>IF(AND((H27+X30)&lt;271,計算シート!H128=1),"←1,2号の利用定員が270人以下の場合、「あり」は選択できません","")</f>
        <v/>
      </c>
    </row>
    <row r="258" spans="1:38" ht="15" customHeight="1" thickTop="1"/>
    <row r="259" spans="1:38" ht="15" customHeight="1">
      <c r="B259" s="1" t="s">
        <v>3565</v>
      </c>
    </row>
    <row r="260" spans="1:38" ht="15" customHeight="1">
      <c r="A260" s="7"/>
      <c r="B260" s="7"/>
      <c r="C260" s="7"/>
      <c r="D260" s="7" t="s">
        <v>151</v>
      </c>
      <c r="E260" s="7"/>
      <c r="F260" s="7"/>
      <c r="G260" s="7"/>
      <c r="H260" s="7"/>
      <c r="I260" s="7"/>
      <c r="J260" s="7"/>
      <c r="K260" s="7"/>
      <c r="L260" s="7"/>
      <c r="M260" s="7"/>
      <c r="N260" s="7"/>
      <c r="O260" s="7"/>
      <c r="P260" s="7"/>
      <c r="Q260" s="7"/>
      <c r="R260" s="7"/>
      <c r="S260" s="7"/>
      <c r="T260" s="7"/>
      <c r="U260" s="7"/>
      <c r="V260" s="7"/>
      <c r="W260" s="7"/>
      <c r="X260" s="7"/>
      <c r="Y260" s="7"/>
      <c r="Z260" s="7"/>
      <c r="AA260" s="7"/>
      <c r="AB260" s="7"/>
      <c r="AC260" s="7"/>
      <c r="AD260" s="7"/>
      <c r="AE260" s="7"/>
      <c r="AF260" s="7"/>
      <c r="AG260" s="7"/>
      <c r="AH260" s="7"/>
      <c r="AI260" s="7"/>
      <c r="AJ260" s="7"/>
      <c r="AK260" s="7"/>
      <c r="AL260" s="1" t="s">
        <v>150</v>
      </c>
    </row>
    <row r="261" spans="1:38" ht="15" customHeight="1">
      <c r="A261" s="7"/>
      <c r="B261" s="7"/>
      <c r="C261" s="7"/>
      <c r="D261" s="7" t="s">
        <v>149</v>
      </c>
      <c r="E261" s="7"/>
      <c r="F261" s="7"/>
      <c r="G261" s="7"/>
      <c r="H261" s="7"/>
      <c r="I261" s="7"/>
      <c r="J261" s="7"/>
      <c r="K261" s="7"/>
      <c r="L261" s="7"/>
      <c r="M261" s="7"/>
      <c r="N261" s="7"/>
      <c r="O261" s="7"/>
      <c r="P261" s="7"/>
      <c r="Q261" s="7"/>
      <c r="R261" s="7"/>
      <c r="S261" s="7"/>
      <c r="T261" s="7"/>
      <c r="U261" s="7"/>
      <c r="V261" s="7"/>
      <c r="W261" s="7"/>
      <c r="X261" s="7"/>
      <c r="Y261" s="7"/>
      <c r="Z261" s="7"/>
      <c r="AA261" s="7"/>
      <c r="AB261" s="7"/>
      <c r="AC261" s="7"/>
      <c r="AD261" s="7"/>
      <c r="AE261" s="7"/>
      <c r="AF261" s="7"/>
      <c r="AG261" s="7"/>
      <c r="AH261" s="7"/>
      <c r="AI261" s="7"/>
      <c r="AJ261" s="7"/>
      <c r="AK261" s="7"/>
    </row>
    <row r="262" spans="1:38" ht="15" customHeight="1" thickBot="1">
      <c r="A262" s="7"/>
      <c r="B262" s="7"/>
      <c r="C262" s="7"/>
      <c r="D262" s="7" t="s">
        <v>148</v>
      </c>
      <c r="E262" s="7"/>
      <c r="F262" s="7"/>
      <c r="G262" s="7"/>
      <c r="H262" s="7"/>
      <c r="I262" s="7"/>
      <c r="J262" s="7"/>
      <c r="K262" s="7"/>
      <c r="L262" s="7"/>
      <c r="M262" s="7"/>
      <c r="N262" s="7"/>
      <c r="O262" s="7"/>
      <c r="P262" s="7"/>
      <c r="Q262" s="7"/>
      <c r="R262" s="7"/>
      <c r="S262" s="7"/>
      <c r="T262" s="7"/>
      <c r="U262" s="7"/>
      <c r="V262" s="7"/>
      <c r="W262" s="7"/>
      <c r="X262" s="7"/>
      <c r="Y262" s="7"/>
      <c r="Z262" s="7"/>
      <c r="AA262" s="7"/>
      <c r="AB262" s="7"/>
      <c r="AC262" s="7"/>
      <c r="AD262" s="7"/>
      <c r="AE262" s="7"/>
      <c r="AF262" s="7"/>
      <c r="AG262" s="7"/>
      <c r="AH262" s="7"/>
      <c r="AI262" s="7"/>
      <c r="AJ262" s="7"/>
      <c r="AK262" s="7"/>
    </row>
    <row r="263" spans="1:38" ht="15" customHeight="1" thickTop="1" thickBot="1">
      <c r="D263" s="673" t="s">
        <v>121</v>
      </c>
      <c r="E263" s="674"/>
      <c r="F263" s="674"/>
      <c r="G263" s="674"/>
      <c r="H263" s="675"/>
      <c r="J263" s="9" t="str">
        <f>IF(AND((H27+X30+X31)&lt;271,計算シート!H130=1),"←全体の利用定員が270人以下の場合、「あり」は選択できません","")</f>
        <v/>
      </c>
    </row>
    <row r="264" spans="1:38" ht="15" customHeight="1" thickTop="1">
      <c r="J264" s="8" t="str">
        <f>IF(AND(計算シート!H126=0,計算シート!H130=1),"←事務職員配置加算が適用されていない場合、「あり」は選択できません","")</f>
        <v/>
      </c>
    </row>
    <row r="265" spans="1:38" ht="15" customHeight="1">
      <c r="B265" s="1" t="s">
        <v>147</v>
      </c>
    </row>
    <row r="266" spans="1:38" ht="15" customHeight="1">
      <c r="D266" s="1" t="s">
        <v>146</v>
      </c>
    </row>
    <row r="267" spans="1:38" ht="6" customHeight="1" thickBot="1"/>
    <row r="268" spans="1:38" ht="15" customHeight="1" thickTop="1" thickBot="1">
      <c r="D268" s="795" t="str">
        <f>IF(ISERROR(VLOOKUP(CONCATENATE(I15,T15),自動入力!F2:G443,2,FALSE))=TRUE,"その他の地域",VLOOKUP(CONCATENATE(I15,T15),自動入力!F2:G443,2,FALSE))</f>
        <v>２級地</v>
      </c>
      <c r="E268" s="796"/>
      <c r="F268" s="796"/>
      <c r="G268" s="796"/>
      <c r="H268" s="797"/>
      <c r="I268" s="7" t="s">
        <v>145</v>
      </c>
    </row>
    <row r="269" spans="1:38" ht="15" customHeight="1" thickTop="1"/>
    <row r="270" spans="1:38" ht="39" customHeight="1">
      <c r="E270" s="791" t="s">
        <v>144</v>
      </c>
      <c r="F270" s="791"/>
      <c r="G270" s="791"/>
      <c r="H270" s="791"/>
      <c r="I270" s="791"/>
      <c r="J270" s="791"/>
      <c r="K270" s="791"/>
      <c r="L270" s="791"/>
      <c r="M270" s="791"/>
      <c r="N270" s="791"/>
      <c r="O270" s="791"/>
      <c r="P270" s="791"/>
      <c r="Q270" s="791"/>
      <c r="R270" s="791"/>
      <c r="S270" s="791"/>
      <c r="T270" s="791"/>
      <c r="U270" s="791"/>
      <c r="V270" s="791"/>
      <c r="W270" s="791"/>
      <c r="X270" s="791"/>
      <c r="Y270" s="791"/>
      <c r="Z270" s="791"/>
      <c r="AA270" s="791"/>
      <c r="AB270" s="791"/>
      <c r="AC270" s="791"/>
      <c r="AD270" s="791"/>
      <c r="AE270" s="791"/>
      <c r="AF270" s="791"/>
      <c r="AG270" s="791"/>
      <c r="AH270" s="791"/>
      <c r="AI270" s="791"/>
      <c r="AJ270" s="791"/>
      <c r="AK270" s="791"/>
    </row>
    <row r="271" spans="1:38" ht="15" customHeight="1"/>
    <row r="272" spans="1:38" ht="15" customHeight="1">
      <c r="B272" s="1" t="s">
        <v>143</v>
      </c>
    </row>
    <row r="273" spans="2:9" ht="15" customHeight="1">
      <c r="D273" s="1" t="s">
        <v>142</v>
      </c>
    </row>
    <row r="274" spans="2:9" ht="9.75" customHeight="1" thickBot="1"/>
    <row r="275" spans="2:9" ht="15" customHeight="1" thickTop="1" thickBot="1">
      <c r="D275" s="673" t="s">
        <v>121</v>
      </c>
      <c r="E275" s="674"/>
      <c r="F275" s="674"/>
      <c r="G275" s="674"/>
      <c r="H275" s="675"/>
    </row>
    <row r="276" spans="2:9" ht="12.75" customHeight="1" thickTop="1"/>
    <row r="277" spans="2:9" ht="15" customHeight="1">
      <c r="B277" s="1" t="s">
        <v>141</v>
      </c>
    </row>
    <row r="278" spans="2:9" ht="15" customHeight="1">
      <c r="D278" s="1" t="s">
        <v>140</v>
      </c>
    </row>
    <row r="279" spans="2:9" ht="6" customHeight="1" thickBot="1"/>
    <row r="280" spans="2:9" ht="15" customHeight="1" thickTop="1" thickBot="1">
      <c r="D280" s="795" t="str">
        <f>IF(ISERROR(VLOOKUP(CONCATENATE(I15,T15),自動入力!K1:L202,2,FALSE))=TRUE,"なし",VLOOKUP(CONCATENATE(I15,T15),自動入力!K1:L202,2,FALSE))</f>
        <v>なし</v>
      </c>
      <c r="E280" s="796"/>
      <c r="F280" s="796"/>
      <c r="G280" s="796"/>
      <c r="H280" s="797"/>
      <c r="I280" s="7" t="s">
        <v>136</v>
      </c>
    </row>
    <row r="281" spans="2:9" ht="15" customHeight="1" thickTop="1" thickBot="1">
      <c r="D281" s="673" t="s">
        <v>121</v>
      </c>
      <c r="E281" s="674"/>
      <c r="F281" s="674"/>
      <c r="G281" s="674"/>
      <c r="H281" s="675"/>
      <c r="I281" s="7" t="s">
        <v>135</v>
      </c>
    </row>
    <row r="282" spans="2:9" ht="10.5" customHeight="1" thickTop="1"/>
    <row r="283" spans="2:9" ht="15" customHeight="1">
      <c r="E283" s="6" t="s">
        <v>139</v>
      </c>
    </row>
    <row r="284" spans="2:9" ht="15" customHeight="1">
      <c r="E284" s="6"/>
    </row>
    <row r="285" spans="2:9" ht="15" customHeight="1">
      <c r="B285" s="1" t="s">
        <v>138</v>
      </c>
    </row>
    <row r="286" spans="2:9" ht="15" customHeight="1">
      <c r="D286" s="1" t="s">
        <v>137</v>
      </c>
    </row>
    <row r="287" spans="2:9" ht="6" customHeight="1" thickBot="1"/>
    <row r="288" spans="2:9" ht="15" customHeight="1" thickTop="1" thickBot="1">
      <c r="D288" s="795" t="str">
        <f>IF(ISERROR(VLOOKUP(CONCATENATE(I15,T15),自動入力!P1:Q16,2,FALSE))=TRUE,"なし",VLOOKUP(CONCATENATE(I15,T15),自動入力!P1:Q16,2,FALSE))</f>
        <v>なし</v>
      </c>
      <c r="E288" s="796"/>
      <c r="F288" s="796"/>
      <c r="G288" s="796"/>
      <c r="H288" s="797"/>
      <c r="I288" s="7" t="s">
        <v>136</v>
      </c>
    </row>
    <row r="289" spans="1:37" ht="15" customHeight="1" thickTop="1" thickBot="1">
      <c r="D289" s="673" t="s">
        <v>121</v>
      </c>
      <c r="E289" s="674"/>
      <c r="F289" s="674"/>
      <c r="G289" s="674"/>
      <c r="H289" s="675"/>
      <c r="I289" s="7" t="s">
        <v>135</v>
      </c>
    </row>
    <row r="290" spans="1:37" ht="11.25" customHeight="1" thickTop="1"/>
    <row r="291" spans="1:37" ht="15" customHeight="1">
      <c r="E291" s="6" t="s">
        <v>134</v>
      </c>
    </row>
    <row r="292" spans="1:37" ht="15" customHeight="1"/>
    <row r="293" spans="1:37" ht="15" customHeight="1">
      <c r="A293" s="7"/>
      <c r="B293" s="7" t="s">
        <v>133</v>
      </c>
      <c r="C293" s="7"/>
      <c r="D293" s="7"/>
      <c r="E293" s="7"/>
      <c r="F293" s="7"/>
      <c r="G293" s="7"/>
      <c r="H293" s="7"/>
      <c r="I293" s="7"/>
      <c r="J293" s="7"/>
      <c r="K293" s="7"/>
      <c r="L293" s="7"/>
      <c r="M293" s="7"/>
      <c r="N293" s="7"/>
      <c r="O293" s="7"/>
      <c r="P293" s="7"/>
      <c r="Q293" s="7"/>
      <c r="R293" s="7"/>
      <c r="S293" s="7"/>
      <c r="T293" s="7"/>
      <c r="U293" s="7"/>
      <c r="V293" s="7"/>
      <c r="W293" s="7"/>
      <c r="X293" s="7"/>
      <c r="Y293" s="7"/>
      <c r="Z293" s="7"/>
      <c r="AA293" s="7"/>
      <c r="AB293" s="7"/>
      <c r="AC293" s="7"/>
      <c r="AD293" s="7"/>
      <c r="AE293" s="7"/>
      <c r="AF293" s="7"/>
      <c r="AG293" s="7"/>
      <c r="AH293" s="7"/>
      <c r="AI293" s="7"/>
      <c r="AJ293" s="7"/>
      <c r="AK293" s="7"/>
    </row>
    <row r="294" spans="1:37" ht="15" customHeight="1">
      <c r="D294" s="1" t="s">
        <v>3728</v>
      </c>
    </row>
    <row r="295" spans="1:37" ht="15" customHeight="1">
      <c r="D295" s="1" t="s">
        <v>3729</v>
      </c>
    </row>
    <row r="296" spans="1:37" ht="6" customHeight="1" thickBot="1"/>
    <row r="297" spans="1:37" ht="15" customHeight="1" thickTop="1" thickBot="1">
      <c r="D297" s="801" t="s">
        <v>121</v>
      </c>
      <c r="E297" s="802"/>
      <c r="F297" s="802"/>
      <c r="G297" s="802"/>
      <c r="H297" s="802"/>
      <c r="I297" s="802"/>
      <c r="J297" s="802"/>
      <c r="K297" s="802"/>
      <c r="L297" s="802"/>
      <c r="M297" s="803"/>
    </row>
    <row r="298" spans="1:37" ht="15" customHeight="1" thickTop="1"/>
    <row r="299" spans="1:37" ht="15" customHeight="1">
      <c r="B299" s="1" t="s">
        <v>132</v>
      </c>
    </row>
    <row r="300" spans="1:37" ht="15" customHeight="1">
      <c r="D300" s="1" t="s">
        <v>131</v>
      </c>
    </row>
    <row r="301" spans="1:37" ht="15" customHeight="1">
      <c r="D301" s="1" t="s">
        <v>130</v>
      </c>
    </row>
    <row r="302" spans="1:37" ht="6" customHeight="1" thickBot="1"/>
    <row r="303" spans="1:37" ht="15" customHeight="1" thickTop="1" thickBot="1">
      <c r="D303" s="673" t="s">
        <v>121</v>
      </c>
      <c r="E303" s="674"/>
      <c r="F303" s="674"/>
      <c r="G303" s="674"/>
      <c r="H303" s="675"/>
    </row>
    <row r="304" spans="1:37" ht="15" customHeight="1" thickTop="1"/>
    <row r="305" spans="2:10" ht="15" customHeight="1">
      <c r="B305" s="1" t="s">
        <v>129</v>
      </c>
    </row>
    <row r="306" spans="2:10" ht="15" customHeight="1">
      <c r="D306" s="1" t="s">
        <v>128</v>
      </c>
    </row>
    <row r="307" spans="2:10" ht="6" customHeight="1" thickBot="1"/>
    <row r="308" spans="2:10" ht="15" customHeight="1" thickTop="1" thickBot="1">
      <c r="D308" s="673" t="s">
        <v>121</v>
      </c>
      <c r="E308" s="674"/>
      <c r="F308" s="674"/>
      <c r="G308" s="674"/>
      <c r="H308" s="675"/>
    </row>
    <row r="309" spans="2:10" ht="15" customHeight="1" thickTop="1"/>
    <row r="310" spans="2:10" s="359" customFormat="1" ht="15" customHeight="1">
      <c r="B310" s="359" t="s">
        <v>3560</v>
      </c>
    </row>
    <row r="311" spans="2:10" s="359" customFormat="1" ht="15" customHeight="1">
      <c r="D311" s="359" t="s">
        <v>127</v>
      </c>
    </row>
    <row r="312" spans="2:10" s="359" customFormat="1" ht="6" customHeight="1" thickBot="1"/>
    <row r="313" spans="2:10" s="359" customFormat="1" ht="15" customHeight="1" thickTop="1" thickBot="1">
      <c r="D313" s="673" t="s">
        <v>121</v>
      </c>
      <c r="E313" s="674"/>
      <c r="F313" s="674"/>
      <c r="G313" s="674"/>
      <c r="H313" s="675"/>
    </row>
    <row r="314" spans="2:10" ht="15" customHeight="1" thickTop="1"/>
    <row r="315" spans="2:10" ht="15" customHeight="1">
      <c r="B315" s="1" t="s">
        <v>126</v>
      </c>
    </row>
    <row r="316" spans="2:10" ht="15" customHeight="1">
      <c r="D316" s="1" t="s">
        <v>125</v>
      </c>
    </row>
    <row r="317" spans="2:10" ht="9.75" customHeight="1" thickBot="1"/>
    <row r="318" spans="2:10" ht="15" customHeight="1" thickTop="1" thickBot="1">
      <c r="D318" s="673" t="s">
        <v>121</v>
      </c>
      <c r="E318" s="674"/>
      <c r="F318" s="674"/>
      <c r="G318" s="674"/>
      <c r="H318" s="675"/>
    </row>
    <row r="319" spans="2:10" s="350" customFormat="1" ht="15" customHeight="1" thickTop="1">
      <c r="B319" s="7"/>
      <c r="C319" s="7"/>
      <c r="D319" s="362"/>
      <c r="E319" s="362"/>
      <c r="F319" s="362"/>
      <c r="G319" s="362"/>
      <c r="H319" s="362"/>
      <c r="I319" s="7"/>
      <c r="J319" s="7"/>
    </row>
    <row r="320" spans="2:10" ht="15" customHeight="1"/>
    <row r="321" spans="2:8" ht="15" customHeight="1">
      <c r="B321" s="1" t="s">
        <v>124</v>
      </c>
    </row>
    <row r="322" spans="2:8" ht="15" customHeight="1"/>
    <row r="323" spans="2:8" ht="15" customHeight="1">
      <c r="B323" s="1" t="s">
        <v>123</v>
      </c>
    </row>
    <row r="324" spans="2:8" ht="15" customHeight="1">
      <c r="E324" s="1" t="s">
        <v>122</v>
      </c>
    </row>
    <row r="325" spans="2:8" ht="9.75" customHeight="1" thickBot="1"/>
    <row r="326" spans="2:8" ht="15" customHeight="1" thickTop="1" thickBot="1">
      <c r="D326" s="673" t="s">
        <v>121</v>
      </c>
      <c r="E326" s="674"/>
      <c r="F326" s="674"/>
      <c r="G326" s="674"/>
      <c r="H326" s="675"/>
    </row>
    <row r="327" spans="2:8" ht="9.75" customHeight="1" thickTop="1"/>
    <row r="328" spans="2:8" ht="15" customHeight="1">
      <c r="D328" s="1" t="s">
        <v>120</v>
      </c>
    </row>
    <row r="329" spans="2:8" ht="15" customHeight="1">
      <c r="D329" s="1" t="s">
        <v>3585</v>
      </c>
    </row>
    <row r="330" spans="2:8" ht="15" customHeight="1">
      <c r="D330" s="1" t="s">
        <v>119</v>
      </c>
    </row>
    <row r="331" spans="2:8" ht="9.75" customHeight="1" thickBot="1"/>
    <row r="332" spans="2:8" s="7" customFormat="1" ht="15" customHeight="1" thickTop="1" thickBot="1">
      <c r="D332" s="676">
        <v>0</v>
      </c>
      <c r="E332" s="677"/>
      <c r="F332" s="677"/>
      <c r="G332" s="677"/>
      <c r="H332" s="678"/>
    </row>
    <row r="333" spans="2:8" ht="12.75" customHeight="1" thickTop="1"/>
    <row r="334" spans="2:8" ht="15" customHeight="1">
      <c r="C334" s="6" t="s">
        <v>118</v>
      </c>
    </row>
    <row r="335" spans="2:8" ht="15" customHeight="1"/>
    <row r="336" spans="2:8" ht="15" customHeight="1"/>
    <row r="337" spans="2:37" ht="15" customHeight="1"/>
    <row r="338" spans="2:37" ht="23.25" customHeight="1"/>
    <row r="339" spans="2:37" s="4" customFormat="1" ht="15" customHeight="1" thickBot="1">
      <c r="B339" s="5"/>
    </row>
    <row r="340" spans="2:37" s="4" customFormat="1" ht="15" customHeight="1" thickTop="1" thickBot="1">
      <c r="C340" s="815" t="s">
        <v>117</v>
      </c>
      <c r="D340" s="815"/>
      <c r="E340" s="815"/>
      <c r="F340" s="815"/>
      <c r="G340" s="815"/>
      <c r="H340" s="815"/>
      <c r="I340" s="815"/>
      <c r="J340" s="815"/>
      <c r="K340" s="815"/>
      <c r="L340" s="815"/>
      <c r="M340" s="4" t="s">
        <v>116</v>
      </c>
      <c r="N340" s="722" t="s">
        <v>3465</v>
      </c>
      <c r="O340" s="723"/>
      <c r="P340" s="723"/>
      <c r="Q340" s="723"/>
      <c r="R340" s="723"/>
      <c r="S340" s="723"/>
      <c r="T340" s="723"/>
      <c r="U340" s="724"/>
    </row>
    <row r="341" spans="2:37" ht="15" customHeight="1" thickTop="1">
      <c r="B341" s="2"/>
    </row>
    <row r="342" spans="2:37" ht="22.5" customHeight="1">
      <c r="E342" s="668" t="s">
        <v>115</v>
      </c>
      <c r="F342" s="669"/>
      <c r="G342" s="669"/>
      <c r="H342" s="669"/>
      <c r="I342" s="669"/>
      <c r="J342" s="669"/>
      <c r="K342" s="669"/>
      <c r="L342" s="669"/>
      <c r="M342" s="669"/>
      <c r="N342" s="669"/>
      <c r="O342" s="682" t="e">
        <f ca="1">計算シート!K171</f>
        <v>#DIV/0!</v>
      </c>
      <c r="P342" s="683"/>
      <c r="Q342" s="683"/>
      <c r="R342" s="683"/>
      <c r="S342" s="684"/>
      <c r="T342" s="684"/>
      <c r="U342" s="684"/>
    </row>
    <row r="343" spans="2:37" ht="22.5" customHeight="1">
      <c r="E343" s="668" t="s">
        <v>114</v>
      </c>
      <c r="F343" s="669"/>
      <c r="G343" s="669"/>
      <c r="H343" s="669"/>
      <c r="I343" s="669"/>
      <c r="J343" s="669"/>
      <c r="K343" s="669"/>
      <c r="L343" s="669"/>
      <c r="M343" s="669"/>
      <c r="N343" s="669"/>
      <c r="O343" s="682" t="e">
        <f ca="1">計算シート!K172</f>
        <v>#DIV/0!</v>
      </c>
      <c r="P343" s="683"/>
      <c r="Q343" s="683"/>
      <c r="R343" s="683"/>
      <c r="S343" s="684"/>
      <c r="T343" s="684"/>
      <c r="U343" s="684"/>
    </row>
    <row r="344" spans="2:37" ht="22.5" customHeight="1">
      <c r="E344" s="668" t="s">
        <v>113</v>
      </c>
      <c r="F344" s="669"/>
      <c r="G344" s="669"/>
      <c r="H344" s="669"/>
      <c r="I344" s="669"/>
      <c r="J344" s="669"/>
      <c r="K344" s="669"/>
      <c r="L344" s="669"/>
      <c r="M344" s="669"/>
      <c r="N344" s="669"/>
      <c r="O344" s="682" t="e">
        <f ca="1">計算シート!K173</f>
        <v>#DIV/0!</v>
      </c>
      <c r="P344" s="683"/>
      <c r="Q344" s="683"/>
      <c r="R344" s="683"/>
      <c r="S344" s="684"/>
      <c r="T344" s="684"/>
      <c r="U344" s="684"/>
    </row>
    <row r="345" spans="2:37" ht="22.5" customHeight="1">
      <c r="E345" s="668" t="s">
        <v>112</v>
      </c>
      <c r="F345" s="669"/>
      <c r="G345" s="669"/>
      <c r="H345" s="669"/>
      <c r="I345" s="669"/>
      <c r="J345" s="669"/>
      <c r="K345" s="669"/>
      <c r="L345" s="669"/>
      <c r="M345" s="669"/>
      <c r="N345" s="669"/>
      <c r="O345" s="682" t="e">
        <f ca="1">計算シート!O177</f>
        <v>#DIV/0!</v>
      </c>
      <c r="P345" s="683"/>
      <c r="Q345" s="683"/>
      <c r="R345" s="683"/>
      <c r="S345" s="684"/>
      <c r="T345" s="684"/>
      <c r="U345" s="684"/>
    </row>
    <row r="346" spans="2:37" ht="22.5" customHeight="1">
      <c r="E346" s="668" t="s">
        <v>111</v>
      </c>
      <c r="F346" s="669"/>
      <c r="G346" s="669"/>
      <c r="H346" s="669"/>
      <c r="I346" s="669"/>
      <c r="J346" s="669"/>
      <c r="K346" s="669"/>
      <c r="L346" s="669"/>
      <c r="M346" s="669"/>
      <c r="N346" s="669"/>
      <c r="O346" s="682" t="e">
        <f ca="1">計算シート!O178</f>
        <v>#DIV/0!</v>
      </c>
      <c r="P346" s="683"/>
      <c r="Q346" s="683"/>
      <c r="R346" s="683"/>
      <c r="S346" s="684"/>
      <c r="T346" s="684"/>
      <c r="U346" s="684"/>
    </row>
    <row r="347" spans="2:37" ht="22.5" customHeight="1">
      <c r="E347" s="668" t="s">
        <v>110</v>
      </c>
      <c r="F347" s="669"/>
      <c r="G347" s="669"/>
      <c r="H347" s="669"/>
      <c r="I347" s="669"/>
      <c r="J347" s="669"/>
      <c r="K347" s="669"/>
      <c r="L347" s="669"/>
      <c r="M347" s="669"/>
      <c r="N347" s="669"/>
      <c r="O347" s="682" t="e">
        <f ca="1">計算シート!O179</f>
        <v>#DIV/0!</v>
      </c>
      <c r="P347" s="683"/>
      <c r="Q347" s="683"/>
      <c r="R347" s="683"/>
      <c r="S347" s="684"/>
      <c r="T347" s="684"/>
      <c r="U347" s="684"/>
      <c r="V347" s="3" t="s">
        <v>106</v>
      </c>
      <c r="Z347" s="692" t="e">
        <f ca="1">SUM(計算シート!O174,計算シート!P174)*11+SUM(計算シート!O175,計算シート!P175)</f>
        <v>#DIV/0!</v>
      </c>
      <c r="AA347" s="692"/>
      <c r="AB347" s="692"/>
      <c r="AC347" s="692"/>
      <c r="AD347" s="692"/>
      <c r="AE347" s="3" t="s">
        <v>105</v>
      </c>
      <c r="AG347" s="692">
        <f ca="1">SUM(計算シート!S174,計算シート!T174)*11+SUM(計算シート!S175,計算シート!T175)</f>
        <v>0</v>
      </c>
      <c r="AH347" s="692"/>
      <c r="AI347" s="692"/>
      <c r="AJ347" s="692"/>
      <c r="AK347" s="692"/>
    </row>
    <row r="348" spans="2:37" ht="22.5" customHeight="1">
      <c r="E348" s="668" t="s">
        <v>109</v>
      </c>
      <c r="F348" s="669"/>
      <c r="G348" s="669"/>
      <c r="H348" s="669"/>
      <c r="I348" s="669"/>
      <c r="J348" s="669"/>
      <c r="K348" s="669"/>
      <c r="L348" s="669"/>
      <c r="M348" s="669"/>
      <c r="N348" s="669"/>
      <c r="O348" s="682" t="e">
        <f ca="1">計算シート!O180</f>
        <v>#DIV/0!</v>
      </c>
      <c r="P348" s="683"/>
      <c r="Q348" s="683"/>
      <c r="R348" s="683"/>
      <c r="S348" s="684"/>
      <c r="T348" s="684"/>
      <c r="U348" s="684"/>
    </row>
    <row r="349" spans="2:37" ht="22.5" customHeight="1">
      <c r="E349" s="668" t="s">
        <v>108</v>
      </c>
      <c r="F349" s="669"/>
      <c r="G349" s="669"/>
      <c r="H349" s="669"/>
      <c r="I349" s="669"/>
      <c r="J349" s="669"/>
      <c r="K349" s="669"/>
      <c r="L349" s="669"/>
      <c r="M349" s="669"/>
      <c r="N349" s="669"/>
      <c r="O349" s="682" t="e">
        <f ca="1">計算シート!O181</f>
        <v>#DIV/0!</v>
      </c>
      <c r="P349" s="683"/>
      <c r="Q349" s="683"/>
      <c r="R349" s="683"/>
      <c r="S349" s="684"/>
      <c r="T349" s="684"/>
      <c r="U349" s="684"/>
    </row>
    <row r="350" spans="2:37" ht="22.5" customHeight="1">
      <c r="E350" s="668" t="s">
        <v>107</v>
      </c>
      <c r="F350" s="669"/>
      <c r="G350" s="669"/>
      <c r="H350" s="669"/>
      <c r="I350" s="669"/>
      <c r="J350" s="669"/>
      <c r="K350" s="669"/>
      <c r="L350" s="669"/>
      <c r="M350" s="669"/>
      <c r="N350" s="669"/>
      <c r="O350" s="682" t="e">
        <f ca="1">計算シート!O182</f>
        <v>#DIV/0!</v>
      </c>
      <c r="P350" s="683"/>
      <c r="Q350" s="683"/>
      <c r="R350" s="683"/>
      <c r="S350" s="684"/>
      <c r="T350" s="684"/>
      <c r="U350" s="684"/>
      <c r="V350" s="3" t="s">
        <v>106</v>
      </c>
      <c r="Z350" s="692" t="e">
        <f ca="1">SUM(計算シート!Q174,計算シート!R174)*11+SUM(計算シート!Q175,計算シート!R175)</f>
        <v>#DIV/0!</v>
      </c>
      <c r="AA350" s="692"/>
      <c r="AB350" s="692"/>
      <c r="AC350" s="692"/>
      <c r="AD350" s="692"/>
      <c r="AE350" s="3" t="s">
        <v>105</v>
      </c>
      <c r="AG350" s="692">
        <f ca="1">SUM(計算シート!U174,計算シート!V174)*11+SUM(計算シート!U175,計算シート!V175)</f>
        <v>0</v>
      </c>
      <c r="AH350" s="692"/>
      <c r="AI350" s="692"/>
      <c r="AJ350" s="692"/>
      <c r="AK350" s="692"/>
    </row>
    <row r="351" spans="2:37" ht="15" customHeight="1"/>
    <row r="352" spans="2:37" ht="27.75" customHeight="1" thickBot="1">
      <c r="G352" s="792" t="s">
        <v>104</v>
      </c>
      <c r="H352" s="792"/>
      <c r="I352" s="792"/>
      <c r="J352" s="792"/>
      <c r="K352" s="792"/>
      <c r="L352" s="792"/>
      <c r="M352" s="792"/>
      <c r="N352" s="792"/>
      <c r="O352" s="793" t="e">
        <f ca="1">計算シート!V166</f>
        <v>#DIV/0!</v>
      </c>
      <c r="P352" s="793"/>
      <c r="Q352" s="793"/>
      <c r="R352" s="793"/>
      <c r="S352" s="793"/>
      <c r="T352" s="793"/>
      <c r="U352" s="793"/>
      <c r="V352" s="793"/>
      <c r="W352" s="793"/>
      <c r="X352" s="793"/>
      <c r="Y352" s="793"/>
    </row>
    <row r="353" spans="2:37" ht="15" customHeight="1" thickTop="1"/>
    <row r="354" spans="2:37" ht="28.2" customHeight="1" thickBot="1">
      <c r="G354" s="792" t="s">
        <v>103</v>
      </c>
      <c r="H354" s="792"/>
      <c r="I354" s="792"/>
      <c r="J354" s="792"/>
      <c r="K354" s="792"/>
      <c r="L354" s="792"/>
      <c r="M354" s="792"/>
      <c r="N354" s="792"/>
      <c r="O354" s="793" t="e">
        <f ca="1">計算シート!V167</f>
        <v>#DIV/0!</v>
      </c>
      <c r="P354" s="793"/>
      <c r="Q354" s="793"/>
      <c r="R354" s="793"/>
      <c r="S354" s="793"/>
      <c r="T354" s="793"/>
      <c r="U354" s="793"/>
      <c r="V354" s="793"/>
      <c r="W354" s="793"/>
      <c r="X354" s="793"/>
      <c r="Y354" s="793"/>
      <c r="Z354" s="843" t="s">
        <v>3733</v>
      </c>
      <c r="AA354" s="843"/>
      <c r="AB354" s="843"/>
      <c r="AC354" s="843"/>
      <c r="AD354" s="843"/>
      <c r="AE354" s="843"/>
      <c r="AF354" s="843"/>
      <c r="AG354" s="843"/>
      <c r="AH354" s="843"/>
      <c r="AI354" s="843"/>
      <c r="AJ354" s="843"/>
      <c r="AK354" s="843"/>
    </row>
    <row r="355" spans="2:37" ht="15" customHeight="1" thickTop="1">
      <c r="Z355" s="843"/>
      <c r="AA355" s="843"/>
      <c r="AB355" s="843"/>
      <c r="AC355" s="843"/>
      <c r="AD355" s="843"/>
      <c r="AE355" s="843"/>
      <c r="AF355" s="843"/>
      <c r="AG355" s="843"/>
      <c r="AH355" s="843"/>
      <c r="AI355" s="843"/>
      <c r="AJ355" s="843"/>
      <c r="AK355" s="843"/>
    </row>
    <row r="356" spans="2:37" ht="15" customHeight="1"/>
    <row r="357" spans="2:37" ht="15" customHeight="1"/>
    <row r="358" spans="2:37" ht="15" customHeight="1"/>
    <row r="359" spans="2:37" ht="15" customHeight="1"/>
    <row r="360" spans="2:37" ht="15" customHeight="1"/>
    <row r="361" spans="2:37" ht="15" customHeight="1">
      <c r="B361" s="2"/>
    </row>
    <row r="362" spans="2:37" ht="15" customHeight="1"/>
    <row r="363" spans="2:37" ht="15" customHeight="1"/>
    <row r="364" spans="2:37" ht="15" customHeight="1"/>
    <row r="365" spans="2:37" ht="15" customHeight="1"/>
    <row r="366" spans="2:37" ht="15" customHeight="1"/>
    <row r="367" spans="2:37" ht="15" customHeight="1"/>
    <row r="368" spans="2:37"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sheetData>
  <sheetProtection algorithmName="SHA-512" hashValue="gASYOLJ9Y0GaVvSeBle+GHWGHgJJ3CbbzfJda6aTEkv2qpzTbNvEeFsv0ttbTT8UWSi32yB73jfR4YJDP7nA+A==" saltValue="aDqSyXZ5FMca6jPA2hELbA==" spinCount="100000" sheet="1" selectLockedCells="1"/>
  <mergeCells count="203">
    <mergeCell ref="Z354:AK355"/>
    <mergeCell ref="I15:M15"/>
    <mergeCell ref="T15:Z15"/>
    <mergeCell ref="I17:M17"/>
    <mergeCell ref="D280:H280"/>
    <mergeCell ref="D288:H288"/>
    <mergeCell ref="D82:N84"/>
    <mergeCell ref="O82:R84"/>
    <mergeCell ref="S82:V82"/>
    <mergeCell ref="H29:L29"/>
    <mergeCell ref="P29:T29"/>
    <mergeCell ref="H30:L30"/>
    <mergeCell ref="P30:T30"/>
    <mergeCell ref="P31:T31"/>
    <mergeCell ref="X31:AB31"/>
    <mergeCell ref="S81:V81"/>
    <mergeCell ref="AB154:AF154"/>
    <mergeCell ref="H51:L51"/>
    <mergeCell ref="D89:H89"/>
    <mergeCell ref="D137:H137"/>
    <mergeCell ref="S245:W245"/>
    <mergeCell ref="D237:H237"/>
    <mergeCell ref="D245:R245"/>
    <mergeCell ref="D246:R246"/>
    <mergeCell ref="Q218:U218"/>
    <mergeCell ref="V154:Z154"/>
    <mergeCell ref="D154:H154"/>
    <mergeCell ref="D173:H173"/>
    <mergeCell ref="D79:N81"/>
    <mergeCell ref="O79:Z79"/>
    <mergeCell ref="O80:R81"/>
    <mergeCell ref="S80:Z80"/>
    <mergeCell ref="D103:AK103"/>
    <mergeCell ref="V164:Z164"/>
    <mergeCell ref="P142:U142"/>
    <mergeCell ref="D109:AK112"/>
    <mergeCell ref="AB164:AF164"/>
    <mergeCell ref="V142:Z142"/>
    <mergeCell ref="D95:H95"/>
    <mergeCell ref="D297:M297"/>
    <mergeCell ref="D281:H281"/>
    <mergeCell ref="J184:AK185"/>
    <mergeCell ref="J188:AK189"/>
    <mergeCell ref="J181:AL182"/>
    <mergeCell ref="D184:H184"/>
    <mergeCell ref="Z347:AD347"/>
    <mergeCell ref="W82:Z82"/>
    <mergeCell ref="AA82:AD84"/>
    <mergeCell ref="S83:V84"/>
    <mergeCell ref="C340:L340"/>
    <mergeCell ref="D142:H142"/>
    <mergeCell ref="I142:M142"/>
    <mergeCell ref="Q237:U237"/>
    <mergeCell ref="D308:H308"/>
    <mergeCell ref="K122:O122"/>
    <mergeCell ref="D100:H100"/>
    <mergeCell ref="D105:H105"/>
    <mergeCell ref="D122:H122"/>
    <mergeCell ref="D114:H114"/>
    <mergeCell ref="D326:H326"/>
    <mergeCell ref="D188:H188"/>
    <mergeCell ref="D181:H181"/>
    <mergeCell ref="W83:Z84"/>
    <mergeCell ref="D313:H313"/>
    <mergeCell ref="E270:AK270"/>
    <mergeCell ref="D225:H225"/>
    <mergeCell ref="G354:N354"/>
    <mergeCell ref="O354:Y354"/>
    <mergeCell ref="D51:G51"/>
    <mergeCell ref="D275:H275"/>
    <mergeCell ref="D132:H132"/>
    <mergeCell ref="D268:H268"/>
    <mergeCell ref="L218:P218"/>
    <mergeCell ref="G352:N352"/>
    <mergeCell ref="O352:Y352"/>
    <mergeCell ref="O350:U350"/>
    <mergeCell ref="O342:U342"/>
    <mergeCell ref="O343:U343"/>
    <mergeCell ref="O344:U344"/>
    <mergeCell ref="O348:U348"/>
    <mergeCell ref="O349:U349"/>
    <mergeCell ref="E348:N348"/>
    <mergeCell ref="O347:U347"/>
    <mergeCell ref="N340:U340"/>
    <mergeCell ref="D212:H212"/>
    <mergeCell ref="L225:P225"/>
    <mergeCell ref="O346:U346"/>
    <mergeCell ref="D251:H251"/>
    <mergeCell ref="D230:H230"/>
    <mergeCell ref="H31:L31"/>
    <mergeCell ref="Z41:AE41"/>
    <mergeCell ref="H39:M39"/>
    <mergeCell ref="T38:Y38"/>
    <mergeCell ref="T39:Y39"/>
    <mergeCell ref="N41:S41"/>
    <mergeCell ref="T40:Y40"/>
    <mergeCell ref="D38:G38"/>
    <mergeCell ref="X51:AB51"/>
    <mergeCell ref="H47:L47"/>
    <mergeCell ref="D46:O46"/>
    <mergeCell ref="D43:G43"/>
    <mergeCell ref="D47:G47"/>
    <mergeCell ref="H43:M43"/>
    <mergeCell ref="H44:M44"/>
    <mergeCell ref="Q225:U225"/>
    <mergeCell ref="D178:H178"/>
    <mergeCell ref="W81:Z81"/>
    <mergeCell ref="H50:L50"/>
    <mergeCell ref="D50:G50"/>
    <mergeCell ref="P50:T50"/>
    <mergeCell ref="X50:AB50"/>
    <mergeCell ref="N38:S38"/>
    <mergeCell ref="D207:H207"/>
    <mergeCell ref="D30:G30"/>
    <mergeCell ref="AF39:AK39"/>
    <mergeCell ref="X30:AB30"/>
    <mergeCell ref="AF38:AK38"/>
    <mergeCell ref="Z38:AE38"/>
    <mergeCell ref="N36:Y36"/>
    <mergeCell ref="N37:S37"/>
    <mergeCell ref="T37:Y37"/>
    <mergeCell ref="Z37:AE37"/>
    <mergeCell ref="AF37:AK37"/>
    <mergeCell ref="T44:Y44"/>
    <mergeCell ref="N44:S44"/>
    <mergeCell ref="AD48:AH48"/>
    <mergeCell ref="AF44:AK44"/>
    <mergeCell ref="D31:G31"/>
    <mergeCell ref="AA79:AD81"/>
    <mergeCell ref="P51:T51"/>
    <mergeCell ref="D70:H70"/>
    <mergeCell ref="D21:H21"/>
    <mergeCell ref="Z36:AK36"/>
    <mergeCell ref="D42:G42"/>
    <mergeCell ref="D44:G44"/>
    <mergeCell ref="P49:T49"/>
    <mergeCell ref="H41:M41"/>
    <mergeCell ref="H38:M38"/>
    <mergeCell ref="T41:Y41"/>
    <mergeCell ref="H42:M42"/>
    <mergeCell ref="N42:S42"/>
    <mergeCell ref="T43:Y43"/>
    <mergeCell ref="H40:M40"/>
    <mergeCell ref="AF40:AK40"/>
    <mergeCell ref="N40:S40"/>
    <mergeCell ref="N43:S43"/>
    <mergeCell ref="Z42:AE42"/>
    <mergeCell ref="AF42:AK42"/>
    <mergeCell ref="T42:Y42"/>
    <mergeCell ref="AF43:AK43"/>
    <mergeCell ref="Z43:AE43"/>
    <mergeCell ref="AF41:AK41"/>
    <mergeCell ref="V45:AK45"/>
    <mergeCell ref="Z44:AE44"/>
    <mergeCell ref="V29:AK29"/>
    <mergeCell ref="Z350:AD350"/>
    <mergeCell ref="AG347:AK347"/>
    <mergeCell ref="AG350:AK350"/>
    <mergeCell ref="E349:N349"/>
    <mergeCell ref="E350:N350"/>
    <mergeCell ref="E342:N342"/>
    <mergeCell ref="AD6:AJ6"/>
    <mergeCell ref="C8:AA8"/>
    <mergeCell ref="Z40:AE40"/>
    <mergeCell ref="K164:O164"/>
    <mergeCell ref="N39:S39"/>
    <mergeCell ref="P164:T164"/>
    <mergeCell ref="H27:L27"/>
    <mergeCell ref="C6:AA6"/>
    <mergeCell ref="D39:G39"/>
    <mergeCell ref="P154:T154"/>
    <mergeCell ref="D40:G40"/>
    <mergeCell ref="Z39:AE39"/>
    <mergeCell ref="D36:G37"/>
    <mergeCell ref="AD8:AJ8"/>
    <mergeCell ref="D27:G27"/>
    <mergeCell ref="H36:M37"/>
    <mergeCell ref="E346:N346"/>
    <mergeCell ref="B175:M175"/>
    <mergeCell ref="E347:N347"/>
    <mergeCell ref="D41:G41"/>
    <mergeCell ref="S246:W246"/>
    <mergeCell ref="E345:N345"/>
    <mergeCell ref="D318:H318"/>
    <mergeCell ref="D303:H303"/>
    <mergeCell ref="D257:H257"/>
    <mergeCell ref="D263:H263"/>
    <mergeCell ref="D289:H289"/>
    <mergeCell ref="D332:H332"/>
    <mergeCell ref="D147:H147"/>
    <mergeCell ref="H49:L49"/>
    <mergeCell ref="K154:O154"/>
    <mergeCell ref="D164:H164"/>
    <mergeCell ref="D106:H106"/>
    <mergeCell ref="J106:Y106"/>
    <mergeCell ref="E343:N343"/>
    <mergeCell ref="O345:U345"/>
    <mergeCell ref="E191:AK192"/>
    <mergeCell ref="F193:AK196"/>
    <mergeCell ref="F197:AK198"/>
    <mergeCell ref="F199:AK200"/>
    <mergeCell ref="E344:N344"/>
    <mergeCell ref="D218:H218"/>
  </mergeCells>
  <phoneticPr fontId="4"/>
  <conditionalFormatting sqref="V29">
    <cfRule type="expression" dxfId="12" priority="7" stopIfTrue="1">
      <formula>V29&lt;&gt;""</formula>
    </cfRule>
  </conditionalFormatting>
  <conditionalFormatting sqref="V52:AK52">
    <cfRule type="expression" dxfId="11" priority="8" stopIfTrue="1">
      <formula>V52&lt;&gt;""</formula>
    </cfRule>
  </conditionalFormatting>
  <conditionalFormatting sqref="V49">
    <cfRule type="expression" dxfId="10" priority="6" stopIfTrue="1">
      <formula>V49&lt;&gt;""</formula>
    </cfRule>
  </conditionalFormatting>
  <conditionalFormatting sqref="V45">
    <cfRule type="expression" dxfId="9" priority="5" stopIfTrue="1">
      <formula>V45&lt;&gt;""</formula>
    </cfRule>
  </conditionalFormatting>
  <conditionalFormatting sqref="V69:AK69">
    <cfRule type="expression" dxfId="8" priority="4" stopIfTrue="1">
      <formula>V69&lt;&gt;""</formula>
    </cfRule>
  </conditionalFormatting>
  <conditionalFormatting sqref="J106:Y107 J113:Y113 K114:Y114">
    <cfRule type="expression" dxfId="7" priority="2" stopIfTrue="1">
      <formula>$J$106&lt;&gt;""</formula>
    </cfRule>
    <cfRule type="expression" dxfId="6" priority="3" stopIfTrue="1">
      <formula>$J$78&lt;&gt;""</formula>
    </cfRule>
  </conditionalFormatting>
  <conditionalFormatting sqref="C108:P108 C109:C112">
    <cfRule type="expression" dxfId="5" priority="1" stopIfTrue="1">
      <formula>$J$77&lt;&gt;""</formula>
    </cfRule>
  </conditionalFormatting>
  <dataValidations count="15">
    <dataValidation type="list" allowBlank="1" showInputMessage="1" showErrorMessage="1" sqref="D281:H281">
      <formula1>有無2</formula1>
    </dataValidation>
    <dataValidation type="list" allowBlank="1" showInputMessage="1" showErrorMessage="1" sqref="I15:M15">
      <formula1>都道府県</formula1>
    </dataValidation>
    <dataValidation type="list" allowBlank="1" showInputMessage="1" showErrorMessage="1" sqref="T15">
      <formula1>INDIRECT($I$15)</formula1>
    </dataValidation>
    <dataValidation type="list" allowBlank="1" showInputMessage="1" showErrorMessage="1" sqref="N340">
      <formula1>質改善</formula1>
    </dataValidation>
    <dataValidation type="decimal" operator="greaterThanOrEqual" allowBlank="1" showInputMessage="1" showErrorMessage="1" sqref="D70:H70">
      <formula1>0</formula1>
    </dataValidation>
    <dataValidation type="list" allowBlank="1" showInputMessage="1" showErrorMessage="1" sqref="D82:N84">
      <formula1>平均勤続年数</formula1>
    </dataValidation>
    <dataValidation type="list" allowBlank="1" showInputMessage="1" showErrorMessage="1" sqref="D122:H122">
      <formula1>チーム保育教員数</formula1>
    </dataValidation>
    <dataValidation type="list" allowBlank="1" showInputMessage="1" showErrorMessage="1" sqref="D297:M297">
      <formula1>高齢者者等の年間総雇用時間数</formula1>
    </dataValidation>
    <dataValidation type="list" allowBlank="1" showInputMessage="1" showErrorMessage="1" sqref="AB154:AF154 AB164:AF164">
      <formula1>認可施設_機能部分</formula1>
    </dataValidation>
    <dataValidation type="list" allowBlank="1" showInputMessage="1" showErrorMessage="1" sqref="P164:T164">
      <formula1>地域区分_賃借料加算</formula1>
    </dataValidation>
    <dataValidation type="list" allowBlank="1" showInputMessage="1" showErrorMessage="1" sqref="V154:Z154 V164:Z164">
      <formula1>標準_都市部</formula1>
    </dataValidation>
    <dataValidation type="list" allowBlank="1" showInputMessage="1" showErrorMessage="1" sqref="P154:T154">
      <formula1>地域区分_減価償却費加算</formula1>
    </dataValidation>
    <dataValidation type="list" allowBlank="1" showInputMessage="1" showErrorMessage="1" sqref="D137:H137">
      <formula1>給食週当たり実施日数</formula1>
    </dataValidation>
    <dataValidation operator="greaterThanOrEqual" allowBlank="1" showInputMessage="1" showErrorMessage="1" sqref="A45:U45 AL45:IV45"/>
    <dataValidation type="list" allowBlank="1" showInputMessage="1" showErrorMessage="1" sqref="D21:H21 AD48:AH48 S82:W82 D89:H89 D95:H95 D106:H106 D114:H114 D132:H132 I142:M142 D147:H147 D154:H154 D164:H164 D173:H173 D207:H207 D212:H212 D225:H225 D230:H230 D237:H237 Q237:U237 S245:W246 D251:H251 D257:H257 D263:H263 D275:H275 D289:H289 D303:H303 D308:H308 D313:H313 D318:H318 D178:H178 D326:H326">
      <formula1>あり・なし</formula1>
    </dataValidation>
  </dataValidations>
  <pageMargins left="0.51181102362204722" right="0.51181102362204722" top="0.39370078740157483" bottom="0.39370078740157483" header="0.31496062992125984" footer="0.31496062992125984"/>
  <pageSetup paperSize="9" scale="80" fitToHeight="5" orientation="portrait" r:id="rId1"/>
  <rowBreaks count="5" manualBreakCount="5">
    <brk id="71" max="37" man="1"/>
    <brk id="148" max="37" man="1"/>
    <brk id="222" max="36" man="1"/>
    <brk id="264" max="36" man="1"/>
    <brk id="320" max="37"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80"/>
  <sheetViews>
    <sheetView workbookViewId="0"/>
  </sheetViews>
  <sheetFormatPr defaultColWidth="9" defaultRowHeight="13.2"/>
  <cols>
    <col min="1" max="1" width="15.109375" style="338" bestFit="1" customWidth="1"/>
    <col min="2" max="2" width="11.33203125" style="338" bestFit="1" customWidth="1"/>
    <col min="3" max="5" width="9" style="338"/>
    <col min="6" max="6" width="19.21875" style="338" bestFit="1" customWidth="1"/>
    <col min="7" max="10" width="9" style="338"/>
    <col min="11" max="11" width="17.21875" style="338" bestFit="1" customWidth="1"/>
    <col min="12" max="15" width="9" style="338"/>
    <col min="16" max="16" width="17.21875" style="338" bestFit="1" customWidth="1"/>
    <col min="17" max="16384" width="9" style="338"/>
  </cols>
  <sheetData>
    <row r="1" spans="1:19">
      <c r="A1" s="338" t="s">
        <v>583</v>
      </c>
      <c r="F1" s="338" t="s">
        <v>3452</v>
      </c>
      <c r="K1" s="338" t="s">
        <v>3451</v>
      </c>
      <c r="P1" s="338" t="s">
        <v>3450</v>
      </c>
    </row>
    <row r="2" spans="1:19">
      <c r="A2" s="338" t="str">
        <f t="shared" ref="A2:A65" si="0">CONCATENATE(C2,D2)</f>
        <v>東京都千代田区</v>
      </c>
      <c r="B2" s="324" t="s">
        <v>577</v>
      </c>
      <c r="C2" s="338" t="s">
        <v>2611</v>
      </c>
      <c r="D2" s="324" t="s">
        <v>2338</v>
      </c>
      <c r="F2" s="338" t="str">
        <f t="shared" ref="F2:F65" si="1">CONCATENATE(H2,I2)</f>
        <v>北海道旭川市</v>
      </c>
      <c r="G2" s="338" t="s">
        <v>3267</v>
      </c>
      <c r="H2" s="338" t="s">
        <v>2709</v>
      </c>
      <c r="I2" s="338" t="s">
        <v>3449</v>
      </c>
      <c r="K2" s="338" t="str">
        <f t="shared" ref="K2:K65" si="2">CONCATENATE(M2,N2)</f>
        <v>北海道留萌市</v>
      </c>
      <c r="L2" s="338" t="s">
        <v>3066</v>
      </c>
      <c r="M2" s="338" t="s">
        <v>2709</v>
      </c>
      <c r="N2" s="338" t="s">
        <v>3251</v>
      </c>
      <c r="P2" s="338" t="str">
        <f t="shared" ref="P2:P16" si="3">CONCATENATE(R2,S2)</f>
        <v>鹿児島県鹿児島市</v>
      </c>
      <c r="Q2" s="338" t="s">
        <v>3066</v>
      </c>
      <c r="R2" s="338" t="s">
        <v>3442</v>
      </c>
      <c r="S2" s="338" t="s">
        <v>3448</v>
      </c>
    </row>
    <row r="3" spans="1:19">
      <c r="A3" s="338" t="str">
        <f t="shared" si="0"/>
        <v>東京都中央区</v>
      </c>
      <c r="B3" s="324" t="s">
        <v>577</v>
      </c>
      <c r="C3" s="338" t="s">
        <v>2611</v>
      </c>
      <c r="D3" s="324" t="s">
        <v>2291</v>
      </c>
      <c r="F3" s="338" t="str">
        <f t="shared" si="1"/>
        <v>北海道帯広市</v>
      </c>
      <c r="G3" s="338" t="s">
        <v>3267</v>
      </c>
      <c r="H3" s="338" t="s">
        <v>2709</v>
      </c>
      <c r="I3" s="338" t="s">
        <v>3447</v>
      </c>
      <c r="K3" s="338" t="str">
        <f t="shared" si="2"/>
        <v>北海道稚内市</v>
      </c>
      <c r="L3" s="338" t="s">
        <v>3066</v>
      </c>
      <c r="M3" s="338" t="s">
        <v>2709</v>
      </c>
      <c r="N3" s="338" t="s">
        <v>3248</v>
      </c>
      <c r="P3" s="338" t="str">
        <f t="shared" si="3"/>
        <v>鹿児島県垂水市</v>
      </c>
      <c r="Q3" s="338" t="s">
        <v>3066</v>
      </c>
      <c r="R3" s="338" t="s">
        <v>3442</v>
      </c>
      <c r="S3" s="338" t="s">
        <v>3446</v>
      </c>
    </row>
    <row r="4" spans="1:19">
      <c r="A4" s="338" t="str">
        <f t="shared" si="0"/>
        <v>東京都港区</v>
      </c>
      <c r="B4" s="324" t="s">
        <v>577</v>
      </c>
      <c r="C4" s="338" t="s">
        <v>2611</v>
      </c>
      <c r="D4" s="324" t="s">
        <v>2244</v>
      </c>
      <c r="F4" s="338" t="str">
        <f t="shared" si="1"/>
        <v>北海道北見市</v>
      </c>
      <c r="G4" s="338" t="s">
        <v>3267</v>
      </c>
      <c r="H4" s="338" t="s">
        <v>2709</v>
      </c>
      <c r="I4" s="338" t="s">
        <v>3445</v>
      </c>
      <c r="K4" s="338" t="str">
        <f t="shared" si="2"/>
        <v>北海道美唄市</v>
      </c>
      <c r="L4" s="338" t="s">
        <v>3066</v>
      </c>
      <c r="M4" s="338" t="s">
        <v>2709</v>
      </c>
      <c r="N4" s="338" t="s">
        <v>3245</v>
      </c>
      <c r="P4" s="338" t="str">
        <f t="shared" si="3"/>
        <v>鹿児島県霧島市</v>
      </c>
      <c r="Q4" s="338" t="s">
        <v>2966</v>
      </c>
      <c r="R4" s="338" t="s">
        <v>3442</v>
      </c>
      <c r="S4" s="338" t="s">
        <v>3444</v>
      </c>
    </row>
    <row r="5" spans="1:19">
      <c r="A5" s="338" t="str">
        <f t="shared" si="0"/>
        <v>東京都新宿区</v>
      </c>
      <c r="B5" s="324" t="s">
        <v>577</v>
      </c>
      <c r="C5" s="338" t="s">
        <v>2611</v>
      </c>
      <c r="D5" s="324" t="s">
        <v>2197</v>
      </c>
      <c r="F5" s="338" t="str">
        <f t="shared" si="1"/>
        <v>北海道夕張市</v>
      </c>
      <c r="G5" s="338" t="s">
        <v>3267</v>
      </c>
      <c r="H5" s="338" t="s">
        <v>2709</v>
      </c>
      <c r="I5" s="338" t="s">
        <v>3443</v>
      </c>
      <c r="K5" s="338" t="str">
        <f t="shared" si="2"/>
        <v>北海道芦別市</v>
      </c>
      <c r="L5" s="338" t="s">
        <v>3066</v>
      </c>
      <c r="M5" s="338" t="s">
        <v>2709</v>
      </c>
      <c r="N5" s="338" t="s">
        <v>3242</v>
      </c>
      <c r="P5" s="338" t="str">
        <f t="shared" si="3"/>
        <v>鹿児島県鹿屋市</v>
      </c>
      <c r="Q5" s="338" t="s">
        <v>2966</v>
      </c>
      <c r="R5" s="338" t="s">
        <v>3442</v>
      </c>
      <c r="S5" s="338" t="s">
        <v>3441</v>
      </c>
    </row>
    <row r="6" spans="1:19">
      <c r="A6" s="338" t="str">
        <f t="shared" si="0"/>
        <v>東京都文京区</v>
      </c>
      <c r="B6" s="324" t="s">
        <v>577</v>
      </c>
      <c r="C6" s="338" t="s">
        <v>2611</v>
      </c>
      <c r="D6" s="324" t="s">
        <v>2150</v>
      </c>
      <c r="F6" s="338" t="str">
        <f t="shared" si="1"/>
        <v>北海道赤平市</v>
      </c>
      <c r="G6" s="338" t="s">
        <v>3267</v>
      </c>
      <c r="H6" s="338" t="s">
        <v>2709</v>
      </c>
      <c r="I6" s="338" t="s">
        <v>3440</v>
      </c>
      <c r="K6" s="338" t="str">
        <f t="shared" si="2"/>
        <v>北海道赤平市</v>
      </c>
      <c r="L6" s="338" t="s">
        <v>3066</v>
      </c>
      <c r="M6" s="338" t="s">
        <v>2709</v>
      </c>
      <c r="N6" s="338" t="s">
        <v>3440</v>
      </c>
      <c r="P6" s="338" t="str">
        <f t="shared" si="3"/>
        <v>熊本県産山村</v>
      </c>
      <c r="Q6" s="338" t="s">
        <v>3066</v>
      </c>
      <c r="R6" s="338" t="s">
        <v>3433</v>
      </c>
      <c r="S6" s="338" t="s">
        <v>3439</v>
      </c>
    </row>
    <row r="7" spans="1:19">
      <c r="A7" s="338" t="str">
        <f t="shared" si="0"/>
        <v>東京都台東区</v>
      </c>
      <c r="B7" s="324" t="s">
        <v>577</v>
      </c>
      <c r="C7" s="338" t="s">
        <v>2611</v>
      </c>
      <c r="D7" s="324" t="s">
        <v>2103</v>
      </c>
      <c r="F7" s="338" t="str">
        <f t="shared" si="1"/>
        <v>北海道士別市</v>
      </c>
      <c r="G7" s="338" t="s">
        <v>3267</v>
      </c>
      <c r="H7" s="338" t="s">
        <v>2709</v>
      </c>
      <c r="I7" s="338" t="s">
        <v>3438</v>
      </c>
      <c r="K7" s="338" t="str">
        <f t="shared" si="2"/>
        <v>北海道士別市</v>
      </c>
      <c r="L7" s="338" t="s">
        <v>3066</v>
      </c>
      <c r="M7" s="338" t="s">
        <v>2709</v>
      </c>
      <c r="N7" s="338" t="s">
        <v>3438</v>
      </c>
      <c r="P7" s="338" t="str">
        <f t="shared" si="3"/>
        <v>熊本県高森町</v>
      </c>
      <c r="Q7" s="338" t="s">
        <v>3066</v>
      </c>
      <c r="R7" s="338" t="s">
        <v>3433</v>
      </c>
      <c r="S7" s="338" t="s">
        <v>3437</v>
      </c>
    </row>
    <row r="8" spans="1:19">
      <c r="A8" s="338" t="str">
        <f t="shared" si="0"/>
        <v>東京都墨田区</v>
      </c>
      <c r="B8" s="324" t="s">
        <v>577</v>
      </c>
      <c r="C8" s="338" t="s">
        <v>2611</v>
      </c>
      <c r="D8" s="324" t="s">
        <v>2056</v>
      </c>
      <c r="F8" s="338" t="str">
        <f t="shared" si="1"/>
        <v>北海道名寄市</v>
      </c>
      <c r="G8" s="338" t="s">
        <v>3267</v>
      </c>
      <c r="H8" s="338" t="s">
        <v>2709</v>
      </c>
      <c r="I8" s="338" t="s">
        <v>3436</v>
      </c>
      <c r="K8" s="338" t="str">
        <f t="shared" si="2"/>
        <v>北海道名寄市</v>
      </c>
      <c r="L8" s="338" t="s">
        <v>3066</v>
      </c>
      <c r="M8" s="338" t="s">
        <v>2709</v>
      </c>
      <c r="N8" s="338" t="s">
        <v>3436</v>
      </c>
      <c r="P8" s="338" t="str">
        <f t="shared" si="3"/>
        <v>熊本県阿蘇市</v>
      </c>
      <c r="Q8" s="338" t="s">
        <v>3066</v>
      </c>
      <c r="R8" s="338" t="s">
        <v>3433</v>
      </c>
      <c r="S8" s="338" t="s">
        <v>3435</v>
      </c>
    </row>
    <row r="9" spans="1:19">
      <c r="A9" s="338" t="str">
        <f t="shared" si="0"/>
        <v>東京都江東区</v>
      </c>
      <c r="B9" s="324" t="s">
        <v>577</v>
      </c>
      <c r="C9" s="338" t="s">
        <v>2611</v>
      </c>
      <c r="D9" s="324" t="s">
        <v>2010</v>
      </c>
      <c r="F9" s="338" t="str">
        <f t="shared" si="1"/>
        <v>北海道歌志内市</v>
      </c>
      <c r="G9" s="338" t="s">
        <v>3267</v>
      </c>
      <c r="H9" s="338" t="s">
        <v>2709</v>
      </c>
      <c r="I9" s="338" t="s">
        <v>3434</v>
      </c>
      <c r="K9" s="338" t="str">
        <f t="shared" si="2"/>
        <v>北海道三笠市</v>
      </c>
      <c r="L9" s="338" t="s">
        <v>3066</v>
      </c>
      <c r="M9" s="338" t="s">
        <v>2709</v>
      </c>
      <c r="N9" s="338" t="s">
        <v>3233</v>
      </c>
      <c r="P9" s="338" t="str">
        <f t="shared" si="3"/>
        <v>熊本県南阿蘇村</v>
      </c>
      <c r="Q9" s="338" t="s">
        <v>3066</v>
      </c>
      <c r="R9" s="338" t="s">
        <v>3433</v>
      </c>
      <c r="S9" s="338" t="s">
        <v>3432</v>
      </c>
    </row>
    <row r="10" spans="1:19">
      <c r="A10" s="338" t="str">
        <f t="shared" si="0"/>
        <v>東京都品川区</v>
      </c>
      <c r="B10" s="324" t="s">
        <v>577</v>
      </c>
      <c r="C10" s="338" t="s">
        <v>2611</v>
      </c>
      <c r="D10" s="324" t="s">
        <v>1963</v>
      </c>
      <c r="F10" s="338" t="str">
        <f t="shared" si="1"/>
        <v>北海道深川市</v>
      </c>
      <c r="G10" s="338" t="s">
        <v>3267</v>
      </c>
      <c r="H10" s="338" t="s">
        <v>2709</v>
      </c>
      <c r="I10" s="338" t="s">
        <v>3428</v>
      </c>
      <c r="K10" s="338" t="str">
        <f t="shared" si="2"/>
        <v>北海道滝川市</v>
      </c>
      <c r="L10" s="338" t="s">
        <v>3066</v>
      </c>
      <c r="M10" s="338" t="s">
        <v>2709</v>
      </c>
      <c r="N10" s="338" t="s">
        <v>3224</v>
      </c>
      <c r="P10" s="338" t="str">
        <f t="shared" si="3"/>
        <v>長崎県島原市</v>
      </c>
      <c r="Q10" s="338" t="s">
        <v>3066</v>
      </c>
      <c r="R10" s="338" t="s">
        <v>2397</v>
      </c>
      <c r="S10" s="338" t="s">
        <v>3431</v>
      </c>
    </row>
    <row r="11" spans="1:19">
      <c r="A11" s="338" t="str">
        <f t="shared" si="0"/>
        <v>東京都目黒区</v>
      </c>
      <c r="B11" s="324" t="s">
        <v>577</v>
      </c>
      <c r="C11" s="338" t="s">
        <v>2611</v>
      </c>
      <c r="D11" s="324" t="s">
        <v>1916</v>
      </c>
      <c r="F11" s="338" t="str">
        <f t="shared" si="1"/>
        <v>北海道富良野市</v>
      </c>
      <c r="G11" s="338" t="s">
        <v>3267</v>
      </c>
      <c r="H11" s="338" t="s">
        <v>2709</v>
      </c>
      <c r="I11" s="338" t="s">
        <v>3425</v>
      </c>
      <c r="K11" s="338" t="str">
        <f t="shared" si="2"/>
        <v>北海道砂川市</v>
      </c>
      <c r="L11" s="338" t="s">
        <v>3066</v>
      </c>
      <c r="M11" s="338" t="s">
        <v>2709</v>
      </c>
      <c r="N11" s="338" t="s">
        <v>3221</v>
      </c>
      <c r="P11" s="338" t="str">
        <f t="shared" si="3"/>
        <v>長崎県南島原市</v>
      </c>
      <c r="Q11" s="338" t="s">
        <v>2966</v>
      </c>
      <c r="R11" s="338" t="s">
        <v>2397</v>
      </c>
      <c r="S11" s="338" t="s">
        <v>3430</v>
      </c>
    </row>
    <row r="12" spans="1:19">
      <c r="A12" s="338" t="str">
        <f t="shared" si="0"/>
        <v>東京都大田区</v>
      </c>
      <c r="B12" s="324" t="s">
        <v>577</v>
      </c>
      <c r="C12" s="338" t="s">
        <v>2611</v>
      </c>
      <c r="D12" s="324" t="s">
        <v>1869</v>
      </c>
      <c r="F12" s="338" t="str">
        <f t="shared" si="1"/>
        <v>北海道留寿都村</v>
      </c>
      <c r="G12" s="338" t="s">
        <v>3267</v>
      </c>
      <c r="H12" s="338" t="s">
        <v>2709</v>
      </c>
      <c r="I12" s="338" t="s">
        <v>3429</v>
      </c>
      <c r="K12" s="338" t="str">
        <f t="shared" si="2"/>
        <v>北海道深川市</v>
      </c>
      <c r="L12" s="338" t="s">
        <v>3066</v>
      </c>
      <c r="M12" s="338" t="s">
        <v>2709</v>
      </c>
      <c r="N12" s="338" t="s">
        <v>3428</v>
      </c>
      <c r="P12" s="338" t="str">
        <f t="shared" si="3"/>
        <v>宮崎県都城市</v>
      </c>
      <c r="Q12" s="338" t="s">
        <v>3066</v>
      </c>
      <c r="R12" s="338" t="s">
        <v>3418</v>
      </c>
      <c r="S12" s="338" t="s">
        <v>3427</v>
      </c>
    </row>
    <row r="13" spans="1:19">
      <c r="A13" s="338" t="str">
        <f t="shared" si="0"/>
        <v>東京都世田谷区</v>
      </c>
      <c r="B13" s="324" t="s">
        <v>577</v>
      </c>
      <c r="C13" s="338" t="s">
        <v>2611</v>
      </c>
      <c r="D13" s="324" t="s">
        <v>1824</v>
      </c>
      <c r="F13" s="338" t="str">
        <f t="shared" si="1"/>
        <v>北海道喜茂別町</v>
      </c>
      <c r="G13" s="338" t="s">
        <v>3267</v>
      </c>
      <c r="H13" s="338" t="s">
        <v>2709</v>
      </c>
      <c r="I13" s="338" t="s">
        <v>3426</v>
      </c>
      <c r="K13" s="338" t="str">
        <f t="shared" si="2"/>
        <v>北海道富良野市</v>
      </c>
      <c r="L13" s="338" t="s">
        <v>3066</v>
      </c>
      <c r="M13" s="338" t="s">
        <v>2709</v>
      </c>
      <c r="N13" s="338" t="s">
        <v>3425</v>
      </c>
      <c r="P13" s="338" t="str">
        <f t="shared" si="3"/>
        <v>宮崎県日南市</v>
      </c>
      <c r="Q13" s="338" t="s">
        <v>3066</v>
      </c>
      <c r="R13" s="338" t="s">
        <v>3418</v>
      </c>
      <c r="S13" s="338" t="s">
        <v>3424</v>
      </c>
    </row>
    <row r="14" spans="1:19">
      <c r="A14" s="338" t="str">
        <f t="shared" si="0"/>
        <v>東京都渋谷区</v>
      </c>
      <c r="B14" s="324" t="s">
        <v>577</v>
      </c>
      <c r="C14" s="338" t="s">
        <v>2611</v>
      </c>
      <c r="D14" s="324" t="s">
        <v>1778</v>
      </c>
      <c r="F14" s="338" t="str">
        <f t="shared" si="1"/>
        <v>北海道倶知安町</v>
      </c>
      <c r="G14" s="338" t="s">
        <v>3267</v>
      </c>
      <c r="H14" s="338" t="s">
        <v>2709</v>
      </c>
      <c r="I14" s="338" t="s">
        <v>3423</v>
      </c>
      <c r="K14" s="338" t="str">
        <f t="shared" si="2"/>
        <v>北海道当別町</v>
      </c>
      <c r="L14" s="338" t="s">
        <v>3066</v>
      </c>
      <c r="M14" s="338" t="s">
        <v>2709</v>
      </c>
      <c r="N14" s="338" t="s">
        <v>3211</v>
      </c>
      <c r="P14" s="338" t="str">
        <f t="shared" si="3"/>
        <v>宮崎県小林市</v>
      </c>
      <c r="Q14" s="338" t="s">
        <v>3066</v>
      </c>
      <c r="R14" s="338" t="s">
        <v>3418</v>
      </c>
      <c r="S14" s="338" t="s">
        <v>3422</v>
      </c>
    </row>
    <row r="15" spans="1:19">
      <c r="A15" s="338" t="str">
        <f t="shared" si="0"/>
        <v>東京都中野区</v>
      </c>
      <c r="B15" s="324" t="s">
        <v>577</v>
      </c>
      <c r="C15" s="338" t="s">
        <v>2611</v>
      </c>
      <c r="D15" s="324" t="s">
        <v>1731</v>
      </c>
      <c r="F15" s="338" t="str">
        <f t="shared" si="1"/>
        <v>北海道赤井川村</v>
      </c>
      <c r="G15" s="338" t="s">
        <v>3267</v>
      </c>
      <c r="H15" s="338" t="s">
        <v>2709</v>
      </c>
      <c r="I15" s="338" t="s">
        <v>3378</v>
      </c>
      <c r="K15" s="338" t="str">
        <f t="shared" si="2"/>
        <v>北海道新篠津村</v>
      </c>
      <c r="L15" s="338" t="s">
        <v>3066</v>
      </c>
      <c r="M15" s="338" t="s">
        <v>2709</v>
      </c>
      <c r="N15" s="338" t="s">
        <v>3209</v>
      </c>
      <c r="P15" s="338" t="str">
        <f t="shared" si="3"/>
        <v>宮崎県三股町</v>
      </c>
      <c r="Q15" s="338" t="s">
        <v>3066</v>
      </c>
      <c r="R15" s="338" t="s">
        <v>3418</v>
      </c>
      <c r="S15" s="338" t="s">
        <v>3421</v>
      </c>
    </row>
    <row r="16" spans="1:19">
      <c r="A16" s="338" t="str">
        <f t="shared" si="0"/>
        <v>東京都杉並区</v>
      </c>
      <c r="B16" s="324" t="s">
        <v>577</v>
      </c>
      <c r="C16" s="338" t="s">
        <v>2611</v>
      </c>
      <c r="D16" s="324" t="s">
        <v>1687</v>
      </c>
      <c r="F16" s="338" t="str">
        <f t="shared" si="1"/>
        <v>北海道上砂川町</v>
      </c>
      <c r="G16" s="338" t="s">
        <v>3267</v>
      </c>
      <c r="H16" s="338" t="s">
        <v>2709</v>
      </c>
      <c r="I16" s="338" t="s">
        <v>3420</v>
      </c>
      <c r="K16" s="338" t="str">
        <f t="shared" si="2"/>
        <v>北海道木古内町</v>
      </c>
      <c r="L16" s="338" t="s">
        <v>3066</v>
      </c>
      <c r="M16" s="338" t="s">
        <v>2709</v>
      </c>
      <c r="N16" s="338" t="s">
        <v>3419</v>
      </c>
      <c r="P16" s="338" t="str">
        <f t="shared" si="3"/>
        <v>宮崎県高原町</v>
      </c>
      <c r="Q16" s="338" t="s">
        <v>3066</v>
      </c>
      <c r="R16" s="338" t="s">
        <v>3418</v>
      </c>
      <c r="S16" s="338" t="s">
        <v>3417</v>
      </c>
    </row>
    <row r="17" spans="1:14">
      <c r="A17" s="338" t="str">
        <f t="shared" si="0"/>
        <v>東京都豊島区</v>
      </c>
      <c r="B17" s="324" t="s">
        <v>577</v>
      </c>
      <c r="C17" s="338" t="s">
        <v>2611</v>
      </c>
      <c r="D17" s="324" t="s">
        <v>1644</v>
      </c>
      <c r="F17" s="338" t="str">
        <f t="shared" si="1"/>
        <v>北海道妹背牛町</v>
      </c>
      <c r="G17" s="338" t="s">
        <v>3267</v>
      </c>
      <c r="H17" s="338" t="s">
        <v>2709</v>
      </c>
      <c r="I17" s="338" t="s">
        <v>3416</v>
      </c>
      <c r="K17" s="338" t="str">
        <f t="shared" si="2"/>
        <v>北海道八雲町</v>
      </c>
      <c r="L17" s="338" t="s">
        <v>3066</v>
      </c>
      <c r="M17" s="338" t="s">
        <v>2709</v>
      </c>
      <c r="N17" s="338" t="s">
        <v>3203</v>
      </c>
    </row>
    <row r="18" spans="1:14">
      <c r="A18" s="338" t="str">
        <f t="shared" si="0"/>
        <v>東京都北区</v>
      </c>
      <c r="B18" s="324" t="s">
        <v>577</v>
      </c>
      <c r="C18" s="338" t="s">
        <v>2611</v>
      </c>
      <c r="D18" s="324" t="s">
        <v>1598</v>
      </c>
      <c r="F18" s="338" t="str">
        <f t="shared" si="1"/>
        <v>北海道秩父別町</v>
      </c>
      <c r="G18" s="338" t="s">
        <v>3267</v>
      </c>
      <c r="H18" s="338" t="s">
        <v>2709</v>
      </c>
      <c r="I18" s="338" t="s">
        <v>3415</v>
      </c>
      <c r="K18" s="338" t="str">
        <f t="shared" si="2"/>
        <v>北海道長万部町</v>
      </c>
      <c r="L18" s="338" t="s">
        <v>3066</v>
      </c>
      <c r="M18" s="338" t="s">
        <v>2709</v>
      </c>
      <c r="N18" s="338" t="s">
        <v>3199</v>
      </c>
    </row>
    <row r="19" spans="1:14">
      <c r="A19" s="338" t="str">
        <f t="shared" si="0"/>
        <v>東京都荒川区</v>
      </c>
      <c r="B19" s="324" t="s">
        <v>577</v>
      </c>
      <c r="C19" s="338" t="s">
        <v>2611</v>
      </c>
      <c r="D19" s="324" t="s">
        <v>1556</v>
      </c>
      <c r="F19" s="338" t="str">
        <f t="shared" si="1"/>
        <v>北海道雨竜町</v>
      </c>
      <c r="G19" s="338" t="s">
        <v>3267</v>
      </c>
      <c r="H19" s="338" t="s">
        <v>2709</v>
      </c>
      <c r="I19" s="338" t="s">
        <v>3414</v>
      </c>
      <c r="K19" s="338" t="str">
        <f t="shared" si="2"/>
        <v>北海道厚沢部町</v>
      </c>
      <c r="L19" s="338" t="s">
        <v>3066</v>
      </c>
      <c r="M19" s="338" t="s">
        <v>2709</v>
      </c>
      <c r="N19" s="338" t="s">
        <v>3413</v>
      </c>
    </row>
    <row r="20" spans="1:14">
      <c r="A20" s="338" t="str">
        <f t="shared" si="0"/>
        <v>東京都板橋区</v>
      </c>
      <c r="B20" s="324" t="s">
        <v>577</v>
      </c>
      <c r="C20" s="338" t="s">
        <v>2611</v>
      </c>
      <c r="D20" s="324" t="s">
        <v>1514</v>
      </c>
      <c r="F20" s="338" t="str">
        <f t="shared" si="1"/>
        <v>北海道北竜町</v>
      </c>
      <c r="G20" s="338" t="s">
        <v>3267</v>
      </c>
      <c r="H20" s="338" t="s">
        <v>2709</v>
      </c>
      <c r="I20" s="338" t="s">
        <v>3412</v>
      </c>
      <c r="K20" s="338" t="str">
        <f t="shared" si="2"/>
        <v>北海道今金町</v>
      </c>
      <c r="L20" s="338" t="s">
        <v>3066</v>
      </c>
      <c r="M20" s="338" t="s">
        <v>2709</v>
      </c>
      <c r="N20" s="338" t="s">
        <v>3411</v>
      </c>
    </row>
    <row r="21" spans="1:14">
      <c r="A21" s="338" t="str">
        <f t="shared" si="0"/>
        <v>東京都練馬区</v>
      </c>
      <c r="B21" s="324" t="s">
        <v>577</v>
      </c>
      <c r="C21" s="338" t="s">
        <v>2611</v>
      </c>
      <c r="D21" s="324" t="s">
        <v>1472</v>
      </c>
      <c r="F21" s="338" t="str">
        <f t="shared" si="1"/>
        <v>北海道沼田町</v>
      </c>
      <c r="G21" s="338" t="s">
        <v>3267</v>
      </c>
      <c r="H21" s="338" t="s">
        <v>2709</v>
      </c>
      <c r="I21" s="338" t="s">
        <v>3410</v>
      </c>
      <c r="K21" s="338" t="str">
        <f t="shared" si="2"/>
        <v>北海道黒松内町</v>
      </c>
      <c r="L21" s="338" t="s">
        <v>3066</v>
      </c>
      <c r="M21" s="338" t="s">
        <v>2709</v>
      </c>
      <c r="N21" s="338" t="s">
        <v>3409</v>
      </c>
    </row>
    <row r="22" spans="1:14">
      <c r="A22" s="338" t="str">
        <f t="shared" si="0"/>
        <v>東京都足立区</v>
      </c>
      <c r="B22" s="324" t="s">
        <v>577</v>
      </c>
      <c r="C22" s="338" t="s">
        <v>2611</v>
      </c>
      <c r="D22" s="324" t="s">
        <v>1435</v>
      </c>
      <c r="F22" s="338" t="str">
        <f t="shared" si="1"/>
        <v>北海道幌加内町</v>
      </c>
      <c r="G22" s="338" t="s">
        <v>3267</v>
      </c>
      <c r="H22" s="338" t="s">
        <v>2709</v>
      </c>
      <c r="I22" s="338" t="s">
        <v>3401</v>
      </c>
      <c r="K22" s="338" t="str">
        <f t="shared" si="2"/>
        <v>北海道蘭越町</v>
      </c>
      <c r="L22" s="338" t="s">
        <v>3066</v>
      </c>
      <c r="M22" s="338" t="s">
        <v>2709</v>
      </c>
      <c r="N22" s="338" t="s">
        <v>3408</v>
      </c>
    </row>
    <row r="23" spans="1:14">
      <c r="A23" s="338" t="str">
        <f t="shared" si="0"/>
        <v>東京都葛飾区</v>
      </c>
      <c r="B23" s="324" t="s">
        <v>577</v>
      </c>
      <c r="C23" s="338" t="s">
        <v>2611</v>
      </c>
      <c r="D23" s="324" t="s">
        <v>1402</v>
      </c>
      <c r="F23" s="338" t="str">
        <f t="shared" si="1"/>
        <v>北海道音威子府村</v>
      </c>
      <c r="G23" s="338" t="s">
        <v>3267</v>
      </c>
      <c r="H23" s="338" t="s">
        <v>2709</v>
      </c>
      <c r="I23" s="338" t="s">
        <v>3407</v>
      </c>
      <c r="K23" s="338" t="str">
        <f t="shared" si="2"/>
        <v>北海道ニセコ町</v>
      </c>
      <c r="L23" s="338" t="s">
        <v>3066</v>
      </c>
      <c r="M23" s="338" t="s">
        <v>2709</v>
      </c>
      <c r="N23" s="338" t="s">
        <v>3406</v>
      </c>
    </row>
    <row r="24" spans="1:14">
      <c r="A24" s="338" t="str">
        <f t="shared" si="0"/>
        <v>東京都江戸川区</v>
      </c>
      <c r="B24" s="324" t="s">
        <v>577</v>
      </c>
      <c r="C24" s="338" t="s">
        <v>2611</v>
      </c>
      <c r="D24" s="324" t="s">
        <v>1368</v>
      </c>
      <c r="F24" s="338" t="str">
        <f t="shared" si="1"/>
        <v>北海道中川町</v>
      </c>
      <c r="G24" s="338" t="s">
        <v>3267</v>
      </c>
      <c r="H24" s="338" t="s">
        <v>2709</v>
      </c>
      <c r="I24" s="338" t="s">
        <v>3311</v>
      </c>
      <c r="K24" s="338" t="str">
        <f t="shared" si="2"/>
        <v>北海道真狩村</v>
      </c>
      <c r="L24" s="338" t="s">
        <v>3066</v>
      </c>
      <c r="M24" s="338" t="s">
        <v>2709</v>
      </c>
      <c r="N24" s="338" t="s">
        <v>3176</v>
      </c>
    </row>
    <row r="25" spans="1:14">
      <c r="A25" s="338" t="str">
        <f t="shared" si="0"/>
        <v>茨城県取手市</v>
      </c>
      <c r="B25" s="324" t="s">
        <v>570</v>
      </c>
      <c r="C25" s="338" t="s">
        <v>2680</v>
      </c>
      <c r="D25" s="339" t="s">
        <v>3405</v>
      </c>
      <c r="F25" s="338" t="str">
        <f t="shared" si="1"/>
        <v>北海道美深町</v>
      </c>
      <c r="G25" s="338" t="s">
        <v>3267</v>
      </c>
      <c r="H25" s="338" t="s">
        <v>2709</v>
      </c>
      <c r="I25" s="338" t="s">
        <v>3404</v>
      </c>
      <c r="K25" s="338" t="str">
        <f t="shared" si="2"/>
        <v>北海道留寿都村</v>
      </c>
      <c r="L25" s="338" t="s">
        <v>3066</v>
      </c>
      <c r="M25" s="338" t="s">
        <v>2709</v>
      </c>
      <c r="N25" s="338" t="s">
        <v>3403</v>
      </c>
    </row>
    <row r="26" spans="1:14">
      <c r="A26" s="338" t="str">
        <f t="shared" si="0"/>
        <v>茨城県つくば市</v>
      </c>
      <c r="B26" s="324" t="s">
        <v>570</v>
      </c>
      <c r="C26" s="338" t="s">
        <v>2680</v>
      </c>
      <c r="D26" s="339" t="s">
        <v>3402</v>
      </c>
      <c r="F26" s="338" t="str">
        <f t="shared" si="1"/>
        <v>北海道幌加内町</v>
      </c>
      <c r="G26" s="338" t="s">
        <v>3267</v>
      </c>
      <c r="H26" s="338" t="s">
        <v>2709</v>
      </c>
      <c r="I26" s="338" t="s">
        <v>3401</v>
      </c>
      <c r="K26" s="338" t="str">
        <f t="shared" si="2"/>
        <v>北海道喜茂別町</v>
      </c>
      <c r="L26" s="338" t="s">
        <v>3066</v>
      </c>
      <c r="M26" s="338" t="s">
        <v>2709</v>
      </c>
      <c r="N26" s="338" t="s">
        <v>3400</v>
      </c>
    </row>
    <row r="27" spans="1:14">
      <c r="A27" s="338" t="str">
        <f t="shared" si="0"/>
        <v>埼玉県和光市</v>
      </c>
      <c r="B27" s="324" t="s">
        <v>570</v>
      </c>
      <c r="C27" s="338" t="s">
        <v>2630</v>
      </c>
      <c r="D27" s="339" t="s">
        <v>3399</v>
      </c>
      <c r="F27" s="338" t="str">
        <f t="shared" si="1"/>
        <v>北海道下川町</v>
      </c>
      <c r="G27" s="338" t="s">
        <v>3267</v>
      </c>
      <c r="H27" s="338" t="s">
        <v>2709</v>
      </c>
      <c r="I27" s="338" t="s">
        <v>3327</v>
      </c>
      <c r="K27" s="338" t="str">
        <f t="shared" si="2"/>
        <v>北海道京極町</v>
      </c>
      <c r="L27" s="338" t="s">
        <v>3066</v>
      </c>
      <c r="M27" s="338" t="s">
        <v>2709</v>
      </c>
      <c r="N27" s="338" t="s">
        <v>3173</v>
      </c>
    </row>
    <row r="28" spans="1:14">
      <c r="A28" s="338" t="str">
        <f t="shared" si="0"/>
        <v>千葉県我孫子市</v>
      </c>
      <c r="B28" s="324" t="s">
        <v>570</v>
      </c>
      <c r="C28" s="338" t="s">
        <v>2616</v>
      </c>
      <c r="D28" s="339" t="s">
        <v>3398</v>
      </c>
      <c r="F28" s="338" t="str">
        <f t="shared" si="1"/>
        <v>北海道剣淵町</v>
      </c>
      <c r="G28" s="338" t="s">
        <v>3267</v>
      </c>
      <c r="H28" s="338" t="s">
        <v>2709</v>
      </c>
      <c r="I28" s="338" t="s">
        <v>3330</v>
      </c>
      <c r="K28" s="338" t="str">
        <f t="shared" si="2"/>
        <v>北海道倶知安町</v>
      </c>
      <c r="L28" s="338" t="s">
        <v>3066</v>
      </c>
      <c r="M28" s="338" t="s">
        <v>2709</v>
      </c>
      <c r="N28" s="338" t="s">
        <v>3397</v>
      </c>
    </row>
    <row r="29" spans="1:14">
      <c r="A29" s="338" t="str">
        <f t="shared" si="0"/>
        <v>千葉県袖ケ浦市</v>
      </c>
      <c r="B29" s="324" t="s">
        <v>570</v>
      </c>
      <c r="C29" s="338" t="s">
        <v>2616</v>
      </c>
      <c r="D29" s="340" t="s">
        <v>3396</v>
      </c>
      <c r="F29" s="338" t="str">
        <f t="shared" si="1"/>
        <v>北海道愛別町</v>
      </c>
      <c r="G29" s="338" t="s">
        <v>3267</v>
      </c>
      <c r="H29" s="338" t="s">
        <v>2709</v>
      </c>
      <c r="I29" s="338" t="s">
        <v>3347</v>
      </c>
      <c r="K29" s="338" t="str">
        <f t="shared" si="2"/>
        <v>北海道豊浦町</v>
      </c>
      <c r="L29" s="338" t="s">
        <v>3066</v>
      </c>
      <c r="M29" s="338" t="s">
        <v>2709</v>
      </c>
      <c r="N29" s="338" t="s">
        <v>3395</v>
      </c>
    </row>
    <row r="30" spans="1:14">
      <c r="A30" s="338" t="str">
        <f t="shared" si="0"/>
        <v>千葉県印西市</v>
      </c>
      <c r="B30" s="324" t="s">
        <v>570</v>
      </c>
      <c r="C30" s="338" t="s">
        <v>2616</v>
      </c>
      <c r="D30" s="339" t="s">
        <v>3394</v>
      </c>
      <c r="F30" s="338" t="str">
        <f t="shared" si="1"/>
        <v>北海道和寒町</v>
      </c>
      <c r="G30" s="338" t="s">
        <v>3267</v>
      </c>
      <c r="H30" s="338" t="s">
        <v>2709</v>
      </c>
      <c r="I30" s="338" t="s">
        <v>3334</v>
      </c>
      <c r="K30" s="338" t="str">
        <f t="shared" si="2"/>
        <v>北海道共和町</v>
      </c>
      <c r="L30" s="338" t="s">
        <v>3066</v>
      </c>
      <c r="M30" s="338" t="s">
        <v>2709</v>
      </c>
      <c r="N30" s="338" t="s">
        <v>3171</v>
      </c>
    </row>
    <row r="31" spans="1:14">
      <c r="A31" s="338" t="str">
        <f t="shared" si="0"/>
        <v>東京都調布市</v>
      </c>
      <c r="B31" s="324" t="s">
        <v>570</v>
      </c>
      <c r="C31" s="338" t="s">
        <v>2611</v>
      </c>
      <c r="D31" s="339" t="s">
        <v>3393</v>
      </c>
      <c r="F31" s="338" t="str">
        <f t="shared" si="1"/>
        <v>北海道当麻町</v>
      </c>
      <c r="G31" s="338" t="s">
        <v>3267</v>
      </c>
      <c r="H31" s="338" t="s">
        <v>2709</v>
      </c>
      <c r="I31" s="338" t="s">
        <v>3349</v>
      </c>
      <c r="K31" s="338" t="str">
        <f t="shared" si="2"/>
        <v>北海道岩内町</v>
      </c>
      <c r="L31" s="338" t="s">
        <v>3066</v>
      </c>
      <c r="M31" s="338" t="s">
        <v>2709</v>
      </c>
      <c r="N31" s="338" t="s">
        <v>3168</v>
      </c>
    </row>
    <row r="32" spans="1:14">
      <c r="A32" s="338" t="str">
        <f t="shared" si="0"/>
        <v>東京都町田市</v>
      </c>
      <c r="B32" s="324" t="s">
        <v>570</v>
      </c>
      <c r="C32" s="338" t="s">
        <v>2611</v>
      </c>
      <c r="D32" s="339" t="s">
        <v>3392</v>
      </c>
      <c r="F32" s="338" t="str">
        <f t="shared" si="1"/>
        <v>北海道鷹栖町</v>
      </c>
      <c r="G32" s="338" t="s">
        <v>3267</v>
      </c>
      <c r="H32" s="338" t="s">
        <v>2709</v>
      </c>
      <c r="I32" s="338" t="s">
        <v>3391</v>
      </c>
      <c r="K32" s="338" t="str">
        <f t="shared" si="2"/>
        <v>北海道神恵内村</v>
      </c>
      <c r="L32" s="338" t="s">
        <v>3066</v>
      </c>
      <c r="M32" s="338" t="s">
        <v>2709</v>
      </c>
      <c r="N32" s="338" t="s">
        <v>3390</v>
      </c>
    </row>
    <row r="33" spans="1:14">
      <c r="A33" s="338" t="str">
        <f t="shared" si="0"/>
        <v>東京都小平市</v>
      </c>
      <c r="B33" s="324" t="s">
        <v>570</v>
      </c>
      <c r="C33" s="338" t="s">
        <v>2611</v>
      </c>
      <c r="D33" s="339" t="s">
        <v>3389</v>
      </c>
      <c r="F33" s="338" t="str">
        <f t="shared" si="1"/>
        <v>北海道東神楽町</v>
      </c>
      <c r="G33" s="338" t="s">
        <v>3267</v>
      </c>
      <c r="H33" s="338" t="s">
        <v>2709</v>
      </c>
      <c r="I33" s="338" t="s">
        <v>3388</v>
      </c>
      <c r="K33" s="338" t="str">
        <f t="shared" si="2"/>
        <v>北海道積丹町</v>
      </c>
      <c r="L33" s="338" t="s">
        <v>3066</v>
      </c>
      <c r="M33" s="338" t="s">
        <v>2709</v>
      </c>
      <c r="N33" s="338" t="s">
        <v>3387</v>
      </c>
    </row>
    <row r="34" spans="1:14">
      <c r="A34" s="338" t="str">
        <f t="shared" si="0"/>
        <v>東京都日野市</v>
      </c>
      <c r="B34" s="324" t="s">
        <v>570</v>
      </c>
      <c r="C34" s="338" t="s">
        <v>2611</v>
      </c>
      <c r="D34" s="339" t="s">
        <v>3386</v>
      </c>
      <c r="F34" s="338" t="str">
        <f t="shared" si="1"/>
        <v>北海道比布町</v>
      </c>
      <c r="G34" s="338" t="s">
        <v>3267</v>
      </c>
      <c r="H34" s="338" t="s">
        <v>2709</v>
      </c>
      <c r="I34" s="338" t="s">
        <v>3385</v>
      </c>
      <c r="K34" s="338" t="str">
        <f t="shared" si="2"/>
        <v>北海道古平町</v>
      </c>
      <c r="L34" s="338" t="s">
        <v>3066</v>
      </c>
      <c r="M34" s="338" t="s">
        <v>2709</v>
      </c>
      <c r="N34" s="338" t="s">
        <v>3384</v>
      </c>
    </row>
    <row r="35" spans="1:14">
      <c r="A35" s="338" t="str">
        <f t="shared" si="0"/>
        <v>東京都国分寺市</v>
      </c>
      <c r="B35" s="324" t="s">
        <v>570</v>
      </c>
      <c r="C35" s="338" t="s">
        <v>2611</v>
      </c>
      <c r="D35" s="339" t="s">
        <v>3383</v>
      </c>
      <c r="F35" s="338" t="str">
        <f t="shared" si="1"/>
        <v>北海道上川町</v>
      </c>
      <c r="G35" s="338" t="s">
        <v>3267</v>
      </c>
      <c r="H35" s="338" t="s">
        <v>2709</v>
      </c>
      <c r="I35" s="338" t="s">
        <v>3382</v>
      </c>
      <c r="K35" s="338" t="str">
        <f t="shared" si="2"/>
        <v>北海道仁木町</v>
      </c>
      <c r="L35" s="338" t="s">
        <v>3066</v>
      </c>
      <c r="M35" s="338" t="s">
        <v>2709</v>
      </c>
      <c r="N35" s="338" t="s">
        <v>3381</v>
      </c>
    </row>
    <row r="36" spans="1:14">
      <c r="A36" s="338" t="str">
        <f t="shared" si="0"/>
        <v>東京都狛江市</v>
      </c>
      <c r="B36" s="324" t="s">
        <v>570</v>
      </c>
      <c r="C36" s="338" t="s">
        <v>2611</v>
      </c>
      <c r="D36" s="339" t="s">
        <v>3380</v>
      </c>
      <c r="F36" s="338" t="str">
        <f t="shared" si="1"/>
        <v>北海道東川町</v>
      </c>
      <c r="G36" s="338" t="s">
        <v>3267</v>
      </c>
      <c r="H36" s="338" t="s">
        <v>2709</v>
      </c>
      <c r="I36" s="338" t="s">
        <v>3379</v>
      </c>
      <c r="K36" s="338" t="str">
        <f t="shared" si="2"/>
        <v>北海道赤井川村</v>
      </c>
      <c r="L36" s="338" t="s">
        <v>3066</v>
      </c>
      <c r="M36" s="338" t="s">
        <v>2709</v>
      </c>
      <c r="N36" s="338" t="s">
        <v>3378</v>
      </c>
    </row>
    <row r="37" spans="1:14">
      <c r="A37" s="338" t="str">
        <f t="shared" si="0"/>
        <v>東京都清瀬市</v>
      </c>
      <c r="B37" s="324" t="s">
        <v>570</v>
      </c>
      <c r="C37" s="338" t="s">
        <v>2611</v>
      </c>
      <c r="D37" s="339" t="s">
        <v>3377</v>
      </c>
      <c r="F37" s="338" t="str">
        <f t="shared" si="1"/>
        <v>北海道美瑛町</v>
      </c>
      <c r="G37" s="338" t="s">
        <v>3267</v>
      </c>
      <c r="H37" s="338" t="s">
        <v>2709</v>
      </c>
      <c r="I37" s="338" t="s">
        <v>3338</v>
      </c>
      <c r="K37" s="338" t="str">
        <f t="shared" si="2"/>
        <v>北海道月形町</v>
      </c>
      <c r="L37" s="338" t="s">
        <v>3066</v>
      </c>
      <c r="M37" s="338" t="s">
        <v>2709</v>
      </c>
      <c r="N37" s="338" t="s">
        <v>3376</v>
      </c>
    </row>
    <row r="38" spans="1:14">
      <c r="A38" s="338" t="str">
        <f t="shared" si="0"/>
        <v>東京都多摩市</v>
      </c>
      <c r="B38" s="324" t="s">
        <v>570</v>
      </c>
      <c r="C38" s="338" t="s">
        <v>2611</v>
      </c>
      <c r="D38" s="339" t="s">
        <v>3375</v>
      </c>
      <c r="F38" s="338" t="str">
        <f t="shared" si="1"/>
        <v>北海道上富良野町</v>
      </c>
      <c r="G38" s="338" t="s">
        <v>3267</v>
      </c>
      <c r="H38" s="338" t="s">
        <v>2709</v>
      </c>
      <c r="I38" s="338" t="s">
        <v>3374</v>
      </c>
      <c r="K38" s="338" t="str">
        <f t="shared" si="2"/>
        <v>北海道羅臼町</v>
      </c>
      <c r="L38" s="338" t="s">
        <v>3066</v>
      </c>
      <c r="M38" s="338" t="s">
        <v>2709</v>
      </c>
      <c r="N38" s="338" t="s">
        <v>3373</v>
      </c>
    </row>
    <row r="39" spans="1:14">
      <c r="A39" s="338" t="str">
        <f t="shared" si="0"/>
        <v>東京都武蔵野市</v>
      </c>
      <c r="B39" s="324" t="s">
        <v>570</v>
      </c>
      <c r="C39" s="338" t="s">
        <v>2611</v>
      </c>
      <c r="D39" s="339" t="s">
        <v>3372</v>
      </c>
      <c r="F39" s="338" t="str">
        <f t="shared" si="1"/>
        <v>北海道中富良野町</v>
      </c>
      <c r="G39" s="338" t="s">
        <v>3267</v>
      </c>
      <c r="H39" s="338" t="s">
        <v>2709</v>
      </c>
      <c r="I39" s="338" t="s">
        <v>3371</v>
      </c>
      <c r="K39" s="338" t="str">
        <f t="shared" si="2"/>
        <v>北海道新十津川町</v>
      </c>
      <c r="L39" s="338" t="s">
        <v>3066</v>
      </c>
      <c r="M39" s="338" t="s">
        <v>2709</v>
      </c>
      <c r="N39" s="338" t="s">
        <v>3370</v>
      </c>
    </row>
    <row r="40" spans="1:14">
      <c r="A40" s="338" t="str">
        <f t="shared" si="0"/>
        <v>神奈川県横浜市</v>
      </c>
      <c r="B40" s="324" t="s">
        <v>570</v>
      </c>
      <c r="C40" s="338" t="s">
        <v>2608</v>
      </c>
      <c r="D40" s="339" t="s">
        <v>3369</v>
      </c>
      <c r="F40" s="338" t="str">
        <f t="shared" si="1"/>
        <v>北海道南富良野町</v>
      </c>
      <c r="G40" s="338" t="s">
        <v>3267</v>
      </c>
      <c r="H40" s="338" t="s">
        <v>2709</v>
      </c>
      <c r="I40" s="338" t="s">
        <v>3323</v>
      </c>
      <c r="K40" s="338" t="str">
        <f t="shared" si="2"/>
        <v>北海道妹背牛町</v>
      </c>
      <c r="L40" s="338" t="s">
        <v>3066</v>
      </c>
      <c r="M40" s="338" t="s">
        <v>2709</v>
      </c>
      <c r="N40" s="338" t="s">
        <v>3368</v>
      </c>
    </row>
    <row r="41" spans="1:14">
      <c r="A41" s="338" t="str">
        <f t="shared" si="0"/>
        <v>神奈川県川崎市</v>
      </c>
      <c r="B41" s="324" t="s">
        <v>570</v>
      </c>
      <c r="C41" s="338" t="s">
        <v>2608</v>
      </c>
      <c r="D41" s="339" t="s">
        <v>3367</v>
      </c>
      <c r="F41" s="338" t="str">
        <f t="shared" si="1"/>
        <v>北海道占冠村</v>
      </c>
      <c r="G41" s="338" t="s">
        <v>3267</v>
      </c>
      <c r="H41" s="338" t="s">
        <v>2709</v>
      </c>
      <c r="I41" s="338" t="s">
        <v>3320</v>
      </c>
      <c r="K41" s="338" t="str">
        <f t="shared" si="2"/>
        <v>北海道秩父別町</v>
      </c>
      <c r="L41" s="338" t="s">
        <v>3066</v>
      </c>
      <c r="M41" s="338" t="s">
        <v>2709</v>
      </c>
      <c r="N41" s="338" t="s">
        <v>3366</v>
      </c>
    </row>
    <row r="42" spans="1:14">
      <c r="A42" s="338" t="str">
        <f t="shared" si="0"/>
        <v>神奈川県厚木市</v>
      </c>
      <c r="B42" s="324" t="s">
        <v>570</v>
      </c>
      <c r="C42" s="338" t="s">
        <v>2608</v>
      </c>
      <c r="D42" s="339" t="s">
        <v>3365</v>
      </c>
      <c r="F42" s="338" t="str">
        <f t="shared" si="1"/>
        <v>北海道浜頓別町</v>
      </c>
      <c r="G42" s="338" t="s">
        <v>3267</v>
      </c>
      <c r="H42" s="338" t="s">
        <v>2709</v>
      </c>
      <c r="I42" s="338" t="s">
        <v>3364</v>
      </c>
      <c r="K42" s="338" t="str">
        <f t="shared" si="2"/>
        <v>北海道雨竜町</v>
      </c>
      <c r="L42" s="338" t="s">
        <v>3066</v>
      </c>
      <c r="M42" s="338" t="s">
        <v>2709</v>
      </c>
      <c r="N42" s="338" t="s">
        <v>3363</v>
      </c>
    </row>
    <row r="43" spans="1:14">
      <c r="A43" s="338" t="str">
        <f t="shared" si="0"/>
        <v>愛知県刈谷市</v>
      </c>
      <c r="B43" s="324" t="s">
        <v>570</v>
      </c>
      <c r="C43" s="338" t="s">
        <v>2488</v>
      </c>
      <c r="D43" s="339" t="s">
        <v>3362</v>
      </c>
      <c r="F43" s="338" t="str">
        <f t="shared" si="1"/>
        <v>北海道中頓別町</v>
      </c>
      <c r="G43" s="338" t="s">
        <v>3267</v>
      </c>
      <c r="H43" s="338" t="s">
        <v>2709</v>
      </c>
      <c r="I43" s="338" t="s">
        <v>3361</v>
      </c>
      <c r="K43" s="338" t="str">
        <f t="shared" si="2"/>
        <v>北海道北竜町</v>
      </c>
      <c r="L43" s="338" t="s">
        <v>3066</v>
      </c>
      <c r="M43" s="338" t="s">
        <v>2709</v>
      </c>
      <c r="N43" s="338" t="s">
        <v>3360</v>
      </c>
    </row>
    <row r="44" spans="1:14">
      <c r="A44" s="338" t="str">
        <f t="shared" si="0"/>
        <v>愛知県豊田市</v>
      </c>
      <c r="B44" s="324" t="s">
        <v>570</v>
      </c>
      <c r="C44" s="338" t="s">
        <v>2488</v>
      </c>
      <c r="D44" s="339" t="s">
        <v>3359</v>
      </c>
      <c r="F44" s="338" t="str">
        <f t="shared" si="1"/>
        <v>北海道幌延町</v>
      </c>
      <c r="G44" s="338" t="s">
        <v>3267</v>
      </c>
      <c r="H44" s="338" t="s">
        <v>2709</v>
      </c>
      <c r="I44" s="338" t="s">
        <v>3298</v>
      </c>
      <c r="K44" s="338" t="str">
        <f t="shared" si="2"/>
        <v>北海道沼田町</v>
      </c>
      <c r="L44" s="338" t="s">
        <v>3066</v>
      </c>
      <c r="M44" s="338" t="s">
        <v>2709</v>
      </c>
      <c r="N44" s="338" t="s">
        <v>3358</v>
      </c>
    </row>
    <row r="45" spans="1:14">
      <c r="A45" s="338" t="str">
        <f t="shared" si="0"/>
        <v>愛知県日進市</v>
      </c>
      <c r="B45" s="324" t="s">
        <v>570</v>
      </c>
      <c r="C45" s="338" t="s">
        <v>2488</v>
      </c>
      <c r="D45" s="339" t="s">
        <v>3357</v>
      </c>
      <c r="F45" s="338" t="str">
        <f t="shared" si="1"/>
        <v>北海道美幌町</v>
      </c>
      <c r="G45" s="338" t="s">
        <v>3267</v>
      </c>
      <c r="H45" s="338" t="s">
        <v>2709</v>
      </c>
      <c r="I45" s="338" t="s">
        <v>3356</v>
      </c>
      <c r="K45" s="338" t="str">
        <f t="shared" si="2"/>
        <v>北海道幌加内町</v>
      </c>
      <c r="L45" s="338" t="s">
        <v>3066</v>
      </c>
      <c r="M45" s="338" t="s">
        <v>2709</v>
      </c>
      <c r="N45" s="338" t="s">
        <v>3355</v>
      </c>
    </row>
    <row r="46" spans="1:14">
      <c r="A46" s="338" t="str">
        <f t="shared" si="0"/>
        <v>京都府長岡京市</v>
      </c>
      <c r="B46" s="324" t="s">
        <v>570</v>
      </c>
      <c r="C46" s="338" t="s">
        <v>2465</v>
      </c>
      <c r="D46" s="339" t="s">
        <v>3354</v>
      </c>
      <c r="F46" s="338" t="str">
        <f t="shared" si="1"/>
        <v>北海道津別町</v>
      </c>
      <c r="G46" s="338" t="s">
        <v>3267</v>
      </c>
      <c r="H46" s="338" t="s">
        <v>2709</v>
      </c>
      <c r="I46" s="338" t="s">
        <v>3353</v>
      </c>
      <c r="K46" s="338" t="str">
        <f t="shared" si="2"/>
        <v>北海道鷹栖町</v>
      </c>
      <c r="L46" s="338" t="s">
        <v>3066</v>
      </c>
      <c r="M46" s="338" t="s">
        <v>2709</v>
      </c>
      <c r="N46" s="338" t="s">
        <v>3352</v>
      </c>
    </row>
    <row r="47" spans="1:14">
      <c r="A47" s="338" t="str">
        <f t="shared" si="0"/>
        <v>大阪府大阪市</v>
      </c>
      <c r="B47" s="324" t="s">
        <v>570</v>
      </c>
      <c r="C47" s="338" t="s">
        <v>2773</v>
      </c>
      <c r="D47" s="339" t="s">
        <v>3351</v>
      </c>
      <c r="F47" s="338" t="str">
        <f t="shared" si="1"/>
        <v>北海道大空町</v>
      </c>
      <c r="G47" s="338" t="s">
        <v>3267</v>
      </c>
      <c r="H47" s="338" t="s">
        <v>2709</v>
      </c>
      <c r="I47" s="338" t="s">
        <v>3350</v>
      </c>
      <c r="K47" s="338" t="str">
        <f t="shared" si="2"/>
        <v>北海道当麻町</v>
      </c>
      <c r="L47" s="338" t="s">
        <v>3066</v>
      </c>
      <c r="M47" s="338" t="s">
        <v>2709</v>
      </c>
      <c r="N47" s="338" t="s">
        <v>3349</v>
      </c>
    </row>
    <row r="48" spans="1:14">
      <c r="A48" s="338" t="str">
        <f t="shared" si="0"/>
        <v>大阪府守口市</v>
      </c>
      <c r="B48" s="324" t="s">
        <v>570</v>
      </c>
      <c r="C48" s="338" t="s">
        <v>2773</v>
      </c>
      <c r="D48" s="339" t="s">
        <v>3348</v>
      </c>
      <c r="F48" s="338" t="str">
        <f t="shared" si="1"/>
        <v>北海道清里町</v>
      </c>
      <c r="G48" s="338" t="s">
        <v>3267</v>
      </c>
      <c r="H48" s="338" t="s">
        <v>2709</v>
      </c>
      <c r="I48" s="338" t="s">
        <v>3284</v>
      </c>
      <c r="K48" s="338" t="str">
        <f t="shared" si="2"/>
        <v>北海道愛別町</v>
      </c>
      <c r="L48" s="338" t="s">
        <v>3066</v>
      </c>
      <c r="M48" s="338" t="s">
        <v>2709</v>
      </c>
      <c r="N48" s="338" t="s">
        <v>3347</v>
      </c>
    </row>
    <row r="49" spans="1:14">
      <c r="A49" s="338" t="str">
        <f t="shared" si="0"/>
        <v>茨城県守谷市</v>
      </c>
      <c r="B49" s="324" t="s">
        <v>3337</v>
      </c>
      <c r="C49" s="338" t="s">
        <v>2680</v>
      </c>
      <c r="D49" s="339" t="s">
        <v>3346</v>
      </c>
      <c r="F49" s="338" t="str">
        <f t="shared" si="1"/>
        <v>北海道小清水町</v>
      </c>
      <c r="G49" s="338" t="s">
        <v>3267</v>
      </c>
      <c r="H49" s="338" t="s">
        <v>2709</v>
      </c>
      <c r="I49" s="338" t="s">
        <v>3345</v>
      </c>
      <c r="K49" s="338" t="str">
        <f t="shared" si="2"/>
        <v>北海道上川町</v>
      </c>
      <c r="L49" s="338" t="s">
        <v>3066</v>
      </c>
      <c r="M49" s="338" t="s">
        <v>2709</v>
      </c>
      <c r="N49" s="338" t="s">
        <v>3344</v>
      </c>
    </row>
    <row r="50" spans="1:14">
      <c r="A50" s="338" t="str">
        <f t="shared" si="0"/>
        <v>埼玉県さいたま市</v>
      </c>
      <c r="B50" s="324" t="s">
        <v>3337</v>
      </c>
      <c r="C50" s="338" t="s">
        <v>2630</v>
      </c>
      <c r="D50" s="339" t="s">
        <v>3343</v>
      </c>
      <c r="F50" s="338" t="str">
        <f t="shared" si="1"/>
        <v>北海道訓子府町</v>
      </c>
      <c r="G50" s="338" t="s">
        <v>3267</v>
      </c>
      <c r="H50" s="338" t="s">
        <v>2709</v>
      </c>
      <c r="I50" s="338" t="s">
        <v>3342</v>
      </c>
      <c r="K50" s="338" t="str">
        <f t="shared" si="2"/>
        <v>北海道東川町</v>
      </c>
      <c r="L50" s="338" t="s">
        <v>3066</v>
      </c>
      <c r="M50" s="338" t="s">
        <v>2709</v>
      </c>
      <c r="N50" s="338" t="s">
        <v>3341</v>
      </c>
    </row>
    <row r="51" spans="1:14">
      <c r="A51" s="338" t="str">
        <f t="shared" si="0"/>
        <v>埼玉県蕨市</v>
      </c>
      <c r="B51" s="324" t="s">
        <v>3337</v>
      </c>
      <c r="C51" s="338" t="s">
        <v>2630</v>
      </c>
      <c r="D51" s="339" t="s">
        <v>3340</v>
      </c>
      <c r="F51" s="338" t="str">
        <f t="shared" si="1"/>
        <v>北海道置戸町</v>
      </c>
      <c r="G51" s="338" t="s">
        <v>3267</v>
      </c>
      <c r="H51" s="338" t="s">
        <v>2709</v>
      </c>
      <c r="I51" s="338" t="s">
        <v>3339</v>
      </c>
      <c r="K51" s="338" t="str">
        <f t="shared" si="2"/>
        <v>北海道美瑛町</v>
      </c>
      <c r="L51" s="338" t="s">
        <v>3066</v>
      </c>
      <c r="M51" s="338" t="s">
        <v>2709</v>
      </c>
      <c r="N51" s="338" t="s">
        <v>3338</v>
      </c>
    </row>
    <row r="52" spans="1:14">
      <c r="A52" s="338" t="str">
        <f t="shared" si="0"/>
        <v>埼玉県志木市</v>
      </c>
      <c r="B52" s="324" t="s">
        <v>3337</v>
      </c>
      <c r="C52" s="338" t="s">
        <v>2630</v>
      </c>
      <c r="D52" s="339" t="s">
        <v>3336</v>
      </c>
      <c r="F52" s="338" t="str">
        <f t="shared" si="1"/>
        <v>北海道佐呂間町</v>
      </c>
      <c r="G52" s="338" t="s">
        <v>3267</v>
      </c>
      <c r="H52" s="338" t="s">
        <v>2709</v>
      </c>
      <c r="I52" s="338" t="s">
        <v>3335</v>
      </c>
      <c r="K52" s="338" t="str">
        <f t="shared" si="2"/>
        <v>北海道和寒町</v>
      </c>
      <c r="L52" s="338" t="s">
        <v>3066</v>
      </c>
      <c r="M52" s="338" t="s">
        <v>2709</v>
      </c>
      <c r="N52" s="338" t="s">
        <v>3334</v>
      </c>
    </row>
    <row r="53" spans="1:14">
      <c r="A53" s="338" t="str">
        <f t="shared" si="0"/>
        <v>千葉県千葉市</v>
      </c>
      <c r="B53" s="324" t="s">
        <v>3333</v>
      </c>
      <c r="C53" s="338" t="s">
        <v>2616</v>
      </c>
      <c r="D53" s="339" t="s">
        <v>3332</v>
      </c>
      <c r="F53" s="338" t="str">
        <f t="shared" si="1"/>
        <v>北海道遠軽町</v>
      </c>
      <c r="G53" s="338" t="s">
        <v>3267</v>
      </c>
      <c r="H53" s="338" t="s">
        <v>2709</v>
      </c>
      <c r="I53" s="338" t="s">
        <v>3331</v>
      </c>
      <c r="K53" s="338" t="str">
        <f t="shared" si="2"/>
        <v>北海道剣淵町</v>
      </c>
      <c r="L53" s="338" t="s">
        <v>3066</v>
      </c>
      <c r="M53" s="338" t="s">
        <v>2709</v>
      </c>
      <c r="N53" s="338" t="s">
        <v>3330</v>
      </c>
    </row>
    <row r="54" spans="1:14">
      <c r="A54" s="338" t="str">
        <f t="shared" si="0"/>
        <v>千葉県成田市</v>
      </c>
      <c r="B54" s="324" t="s">
        <v>3302</v>
      </c>
      <c r="C54" s="338" t="s">
        <v>2616</v>
      </c>
      <c r="D54" s="339" t="s">
        <v>3329</v>
      </c>
      <c r="F54" s="338" t="str">
        <f t="shared" si="1"/>
        <v>北海道湧別町</v>
      </c>
      <c r="G54" s="338" t="s">
        <v>3267</v>
      </c>
      <c r="H54" s="338" t="s">
        <v>2709</v>
      </c>
      <c r="I54" s="338" t="s">
        <v>3328</v>
      </c>
      <c r="K54" s="338" t="str">
        <f t="shared" si="2"/>
        <v>北海道下川町</v>
      </c>
      <c r="L54" s="338" t="s">
        <v>3066</v>
      </c>
      <c r="M54" s="338" t="s">
        <v>2709</v>
      </c>
      <c r="N54" s="338" t="s">
        <v>3327</v>
      </c>
    </row>
    <row r="55" spans="1:14">
      <c r="A55" s="338" t="str">
        <f t="shared" si="0"/>
        <v>千葉県習志野市</v>
      </c>
      <c r="B55" s="324" t="s">
        <v>3302</v>
      </c>
      <c r="C55" s="338" t="s">
        <v>2616</v>
      </c>
      <c r="D55" s="339" t="s">
        <v>3326</v>
      </c>
      <c r="F55" s="338" t="str">
        <f t="shared" si="1"/>
        <v>北海道滝上町</v>
      </c>
      <c r="G55" s="338" t="s">
        <v>3267</v>
      </c>
      <c r="H55" s="338" t="s">
        <v>2709</v>
      </c>
      <c r="I55" s="338" t="s">
        <v>3325</v>
      </c>
      <c r="K55" s="338" t="str">
        <f t="shared" si="2"/>
        <v>北海道新得町</v>
      </c>
      <c r="L55" s="338" t="s">
        <v>3066</v>
      </c>
      <c r="M55" s="338" t="s">
        <v>2709</v>
      </c>
      <c r="N55" s="338" t="s">
        <v>3070</v>
      </c>
    </row>
    <row r="56" spans="1:14">
      <c r="A56" s="338" t="str">
        <f t="shared" si="0"/>
        <v>東京都八王子市</v>
      </c>
      <c r="B56" s="324" t="s">
        <v>3302</v>
      </c>
      <c r="C56" s="338" t="s">
        <v>2611</v>
      </c>
      <c r="D56" s="339" t="s">
        <v>3324</v>
      </c>
      <c r="F56" s="338" t="str">
        <f t="shared" si="1"/>
        <v>北海道興部町</v>
      </c>
      <c r="G56" s="338" t="s">
        <v>3267</v>
      </c>
      <c r="H56" s="338" t="s">
        <v>2709</v>
      </c>
      <c r="I56" s="338" t="s">
        <v>3278</v>
      </c>
      <c r="K56" s="338" t="str">
        <f t="shared" si="2"/>
        <v>北海道南富良野町</v>
      </c>
      <c r="L56" s="338" t="s">
        <v>3066</v>
      </c>
      <c r="M56" s="338" t="s">
        <v>2709</v>
      </c>
      <c r="N56" s="338" t="s">
        <v>3323</v>
      </c>
    </row>
    <row r="57" spans="1:14">
      <c r="A57" s="338" t="str">
        <f t="shared" si="0"/>
        <v>東京都青梅市</v>
      </c>
      <c r="B57" s="324" t="s">
        <v>3302</v>
      </c>
      <c r="C57" s="338" t="s">
        <v>2611</v>
      </c>
      <c r="D57" s="339" t="s">
        <v>3322</v>
      </c>
      <c r="F57" s="338" t="str">
        <f t="shared" si="1"/>
        <v>北海道西興部村</v>
      </c>
      <c r="G57" s="338" t="s">
        <v>3267</v>
      </c>
      <c r="H57" s="338" t="s">
        <v>2709</v>
      </c>
      <c r="I57" s="338" t="s">
        <v>3321</v>
      </c>
      <c r="K57" s="338" t="str">
        <f t="shared" si="2"/>
        <v>北海道占冠村</v>
      </c>
      <c r="L57" s="338" t="s">
        <v>3066</v>
      </c>
      <c r="M57" s="338" t="s">
        <v>2709</v>
      </c>
      <c r="N57" s="338" t="s">
        <v>3320</v>
      </c>
    </row>
    <row r="58" spans="1:14">
      <c r="A58" s="338" t="str">
        <f t="shared" si="0"/>
        <v>東京都府中市</v>
      </c>
      <c r="B58" s="324" t="s">
        <v>3302</v>
      </c>
      <c r="C58" s="338" t="s">
        <v>2611</v>
      </c>
      <c r="D58" s="339" t="s">
        <v>3319</v>
      </c>
      <c r="F58" s="338" t="str">
        <f t="shared" si="1"/>
        <v>北海道厚真町</v>
      </c>
      <c r="G58" s="338" t="s">
        <v>3267</v>
      </c>
      <c r="H58" s="338" t="s">
        <v>2709</v>
      </c>
      <c r="I58" s="338" t="s">
        <v>3318</v>
      </c>
      <c r="K58" s="338" t="str">
        <f t="shared" si="2"/>
        <v>北海道美深町</v>
      </c>
      <c r="L58" s="338" t="s">
        <v>3066</v>
      </c>
      <c r="M58" s="338" t="s">
        <v>2709</v>
      </c>
      <c r="N58" s="338" t="s">
        <v>3317</v>
      </c>
    </row>
    <row r="59" spans="1:14">
      <c r="A59" s="338" t="str">
        <f t="shared" si="0"/>
        <v>東京都昭島市</v>
      </c>
      <c r="B59" s="324" t="s">
        <v>3302</v>
      </c>
      <c r="C59" s="338" t="s">
        <v>2611</v>
      </c>
      <c r="D59" s="339" t="s">
        <v>3316</v>
      </c>
      <c r="F59" s="338" t="str">
        <f t="shared" si="1"/>
        <v>北海道安平町</v>
      </c>
      <c r="G59" s="338" t="s">
        <v>3267</v>
      </c>
      <c r="H59" s="338" t="s">
        <v>2709</v>
      </c>
      <c r="I59" s="338" t="s">
        <v>3315</v>
      </c>
      <c r="K59" s="338" t="str">
        <f t="shared" si="2"/>
        <v>北海道音威子府村</v>
      </c>
      <c r="L59" s="338" t="s">
        <v>3066</v>
      </c>
      <c r="M59" s="338" t="s">
        <v>2709</v>
      </c>
      <c r="N59" s="338" t="s">
        <v>3314</v>
      </c>
    </row>
    <row r="60" spans="1:14">
      <c r="A60" s="338" t="str">
        <f t="shared" si="0"/>
        <v>東京都小金井市</v>
      </c>
      <c r="B60" s="324" t="s">
        <v>3302</v>
      </c>
      <c r="C60" s="338" t="s">
        <v>2611</v>
      </c>
      <c r="D60" s="339" t="s">
        <v>3313</v>
      </c>
      <c r="F60" s="338" t="str">
        <f t="shared" si="1"/>
        <v>北海道平取町</v>
      </c>
      <c r="G60" s="338" t="s">
        <v>3267</v>
      </c>
      <c r="H60" s="338" t="s">
        <v>2709</v>
      </c>
      <c r="I60" s="338" t="s">
        <v>3312</v>
      </c>
      <c r="K60" s="338" t="str">
        <f t="shared" si="2"/>
        <v>北海道中川町</v>
      </c>
      <c r="L60" s="338" t="s">
        <v>3066</v>
      </c>
      <c r="M60" s="338" t="s">
        <v>2709</v>
      </c>
      <c r="N60" s="338" t="s">
        <v>3311</v>
      </c>
    </row>
    <row r="61" spans="1:14">
      <c r="A61" s="338" t="str">
        <f t="shared" si="0"/>
        <v>東京都東村山市</v>
      </c>
      <c r="B61" s="324" t="s">
        <v>3302</v>
      </c>
      <c r="C61" s="338" t="s">
        <v>2611</v>
      </c>
      <c r="D61" s="339" t="s">
        <v>3310</v>
      </c>
      <c r="F61" s="338" t="str">
        <f t="shared" si="1"/>
        <v>北海道音更町</v>
      </c>
      <c r="G61" s="338" t="s">
        <v>3267</v>
      </c>
      <c r="H61" s="338" t="s">
        <v>2709</v>
      </c>
      <c r="I61" s="338" t="s">
        <v>3309</v>
      </c>
      <c r="K61" s="338" t="str">
        <f t="shared" si="2"/>
        <v>北海道増毛町</v>
      </c>
      <c r="L61" s="338" t="s">
        <v>3066</v>
      </c>
      <c r="M61" s="338" t="s">
        <v>2709</v>
      </c>
      <c r="N61" s="338" t="s">
        <v>3115</v>
      </c>
    </row>
    <row r="62" spans="1:14">
      <c r="A62" s="338" t="str">
        <f t="shared" si="0"/>
        <v>東京都国立市</v>
      </c>
      <c r="B62" s="324" t="s">
        <v>3302</v>
      </c>
      <c r="C62" s="338" t="s">
        <v>2611</v>
      </c>
      <c r="D62" s="339" t="s">
        <v>3308</v>
      </c>
      <c r="F62" s="338" t="str">
        <f t="shared" si="1"/>
        <v>北海道士幌町</v>
      </c>
      <c r="G62" s="338" t="s">
        <v>3267</v>
      </c>
      <c r="H62" s="338" t="s">
        <v>2709</v>
      </c>
      <c r="I62" s="338" t="s">
        <v>671</v>
      </c>
      <c r="K62" s="338" t="str">
        <f t="shared" si="2"/>
        <v>北海道小平町</v>
      </c>
      <c r="L62" s="338" t="s">
        <v>3066</v>
      </c>
      <c r="M62" s="338" t="s">
        <v>2709</v>
      </c>
      <c r="N62" s="338" t="s">
        <v>3117</v>
      </c>
    </row>
    <row r="63" spans="1:14">
      <c r="A63" s="338" t="str">
        <f t="shared" si="0"/>
        <v>東京都福生市</v>
      </c>
      <c r="B63" s="324" t="s">
        <v>3302</v>
      </c>
      <c r="C63" s="338" t="s">
        <v>2611</v>
      </c>
      <c r="D63" s="339" t="s">
        <v>3307</v>
      </c>
      <c r="F63" s="338" t="str">
        <f t="shared" si="1"/>
        <v>北海道上士幌町</v>
      </c>
      <c r="G63" s="338" t="s">
        <v>3267</v>
      </c>
      <c r="H63" s="338" t="s">
        <v>2709</v>
      </c>
      <c r="I63" s="338" t="s">
        <v>670</v>
      </c>
      <c r="K63" s="338" t="str">
        <f t="shared" si="2"/>
        <v>北海道苫前町</v>
      </c>
      <c r="L63" s="338" t="s">
        <v>3066</v>
      </c>
      <c r="M63" s="338" t="s">
        <v>2709</v>
      </c>
      <c r="N63" s="338" t="s">
        <v>3119</v>
      </c>
    </row>
    <row r="64" spans="1:14">
      <c r="A64" s="338" t="str">
        <f t="shared" si="0"/>
        <v>東京都稲城市</v>
      </c>
      <c r="B64" s="324" t="s">
        <v>3302</v>
      </c>
      <c r="C64" s="338" t="s">
        <v>2611</v>
      </c>
      <c r="D64" s="339" t="s">
        <v>3306</v>
      </c>
      <c r="F64" s="338" t="str">
        <f t="shared" si="1"/>
        <v>北海道鹿追町</v>
      </c>
      <c r="G64" s="338" t="s">
        <v>3267</v>
      </c>
      <c r="H64" s="338" t="s">
        <v>2709</v>
      </c>
      <c r="I64" s="338" t="s">
        <v>669</v>
      </c>
      <c r="K64" s="338" t="str">
        <f t="shared" si="2"/>
        <v>北海道羽幌町</v>
      </c>
      <c r="L64" s="338" t="s">
        <v>3066</v>
      </c>
      <c r="M64" s="338" t="s">
        <v>2709</v>
      </c>
      <c r="N64" s="338" t="s">
        <v>3121</v>
      </c>
    </row>
    <row r="65" spans="1:14">
      <c r="A65" s="338" t="str">
        <f t="shared" si="0"/>
        <v>東京都西東京市</v>
      </c>
      <c r="B65" s="324" t="s">
        <v>3302</v>
      </c>
      <c r="C65" s="338" t="s">
        <v>2611</v>
      </c>
      <c r="D65" s="339" t="s">
        <v>3305</v>
      </c>
      <c r="F65" s="338" t="str">
        <f t="shared" si="1"/>
        <v>北海道清水町</v>
      </c>
      <c r="G65" s="338" t="s">
        <v>3267</v>
      </c>
      <c r="H65" s="338" t="s">
        <v>2709</v>
      </c>
      <c r="I65" s="338" t="s">
        <v>2505</v>
      </c>
      <c r="K65" s="338" t="str">
        <f t="shared" si="2"/>
        <v>北海道初山別村</v>
      </c>
      <c r="L65" s="338" t="s">
        <v>3066</v>
      </c>
      <c r="M65" s="338" t="s">
        <v>2709</v>
      </c>
      <c r="N65" s="338" t="s">
        <v>3304</v>
      </c>
    </row>
    <row r="66" spans="1:14">
      <c r="A66" s="338" t="str">
        <f t="shared" ref="A66:A129" si="4">CONCATENATE(C66,D66)</f>
        <v>神奈川県鎌倉市</v>
      </c>
      <c r="B66" s="324" t="s">
        <v>3302</v>
      </c>
      <c r="C66" s="338" t="s">
        <v>2608</v>
      </c>
      <c r="D66" s="339" t="s">
        <v>3303</v>
      </c>
      <c r="F66" s="338" t="str">
        <f t="shared" ref="F66:F129" si="5">CONCATENATE(H66,I66)</f>
        <v>北海道芽室町</v>
      </c>
      <c r="G66" s="338" t="s">
        <v>3267</v>
      </c>
      <c r="H66" s="338" t="s">
        <v>2709</v>
      </c>
      <c r="I66" s="338" t="s">
        <v>666</v>
      </c>
      <c r="K66" s="338" t="str">
        <f t="shared" ref="K66:K129" si="6">CONCATENATE(M66,N66)</f>
        <v>北海道遠別町</v>
      </c>
      <c r="L66" s="338" t="s">
        <v>3066</v>
      </c>
      <c r="M66" s="338" t="s">
        <v>2709</v>
      </c>
      <c r="N66" s="338" t="s">
        <v>3126</v>
      </c>
    </row>
    <row r="67" spans="1:14">
      <c r="A67" s="338" t="str">
        <f t="shared" si="4"/>
        <v>神奈川県逗子市</v>
      </c>
      <c r="B67" s="324" t="s">
        <v>3302</v>
      </c>
      <c r="C67" s="338" t="s">
        <v>2608</v>
      </c>
      <c r="D67" s="339" t="s">
        <v>3301</v>
      </c>
      <c r="F67" s="338" t="str">
        <f t="shared" si="5"/>
        <v>北海道中札内村</v>
      </c>
      <c r="G67" s="338" t="s">
        <v>3267</v>
      </c>
      <c r="H67" s="338" t="s">
        <v>2709</v>
      </c>
      <c r="I67" s="338" t="s">
        <v>665</v>
      </c>
      <c r="K67" s="338" t="str">
        <f t="shared" si="6"/>
        <v>北海道天塩町</v>
      </c>
      <c r="L67" s="338" t="s">
        <v>3066</v>
      </c>
      <c r="M67" s="338" t="s">
        <v>2709</v>
      </c>
      <c r="N67" s="338" t="s">
        <v>3300</v>
      </c>
    </row>
    <row r="68" spans="1:14">
      <c r="A68" s="338" t="str">
        <f t="shared" si="4"/>
        <v>静岡県裾野市</v>
      </c>
      <c r="B68" s="324" t="s">
        <v>3274</v>
      </c>
      <c r="C68" s="338" t="s">
        <v>2501</v>
      </c>
      <c r="D68" s="339" t="s">
        <v>3299</v>
      </c>
      <c r="F68" s="338" t="str">
        <f t="shared" si="5"/>
        <v>北海道更別村</v>
      </c>
      <c r="G68" s="338" t="s">
        <v>3267</v>
      </c>
      <c r="H68" s="338" t="s">
        <v>2709</v>
      </c>
      <c r="I68" s="338" t="s">
        <v>664</v>
      </c>
      <c r="K68" s="338" t="str">
        <f t="shared" si="6"/>
        <v>北海道幌延町</v>
      </c>
      <c r="L68" s="338" t="s">
        <v>3066</v>
      </c>
      <c r="M68" s="338" t="s">
        <v>2709</v>
      </c>
      <c r="N68" s="338" t="s">
        <v>3298</v>
      </c>
    </row>
    <row r="69" spans="1:14">
      <c r="A69" s="338" t="str">
        <f t="shared" si="4"/>
        <v>愛知県名古屋市</v>
      </c>
      <c r="B69" s="324" t="s">
        <v>3274</v>
      </c>
      <c r="C69" s="338" t="s">
        <v>2488</v>
      </c>
      <c r="D69" s="339" t="s">
        <v>3297</v>
      </c>
      <c r="F69" s="338" t="str">
        <f t="shared" si="5"/>
        <v>北海道大樹町</v>
      </c>
      <c r="G69" s="338" t="s">
        <v>3267</v>
      </c>
      <c r="H69" s="338" t="s">
        <v>2709</v>
      </c>
      <c r="I69" s="338" t="s">
        <v>3296</v>
      </c>
      <c r="K69" s="338" t="str">
        <f t="shared" si="6"/>
        <v>北海道豊富町</v>
      </c>
      <c r="L69" s="338" t="s">
        <v>3066</v>
      </c>
      <c r="M69" s="338" t="s">
        <v>2709</v>
      </c>
      <c r="N69" s="338" t="s">
        <v>3105</v>
      </c>
    </row>
    <row r="70" spans="1:14">
      <c r="A70" s="338" t="str">
        <f t="shared" si="4"/>
        <v>愛知県豊明市</v>
      </c>
      <c r="B70" s="324" t="s">
        <v>3274</v>
      </c>
      <c r="C70" s="338" t="s">
        <v>2488</v>
      </c>
      <c r="D70" s="339" t="s">
        <v>3295</v>
      </c>
      <c r="F70" s="338" t="str">
        <f t="shared" si="5"/>
        <v>北海道幕別町</v>
      </c>
      <c r="G70" s="338" t="s">
        <v>3267</v>
      </c>
      <c r="H70" s="338" t="s">
        <v>2709</v>
      </c>
      <c r="I70" s="338" t="s">
        <v>661</v>
      </c>
      <c r="K70" s="338" t="str">
        <f t="shared" si="6"/>
        <v>北海道猿払村</v>
      </c>
      <c r="L70" s="338" t="s">
        <v>3066</v>
      </c>
      <c r="M70" s="338" t="s">
        <v>2709</v>
      </c>
      <c r="N70" s="338" t="s">
        <v>3111</v>
      </c>
    </row>
    <row r="71" spans="1:14">
      <c r="A71" s="338" t="str">
        <f t="shared" si="4"/>
        <v>大阪府池田市</v>
      </c>
      <c r="B71" s="324" t="s">
        <v>3274</v>
      </c>
      <c r="C71" s="338" t="s">
        <v>2773</v>
      </c>
      <c r="D71" s="339" t="s">
        <v>3294</v>
      </c>
      <c r="F71" s="338" t="str">
        <f t="shared" si="5"/>
        <v>北海道池田町</v>
      </c>
      <c r="G71" s="338" t="s">
        <v>3267</v>
      </c>
      <c r="H71" s="338" t="s">
        <v>2709</v>
      </c>
      <c r="I71" s="338" t="s">
        <v>660</v>
      </c>
      <c r="K71" s="338" t="str">
        <f t="shared" si="6"/>
        <v>北海道浜頓別町</v>
      </c>
      <c r="L71" s="338" t="s">
        <v>3066</v>
      </c>
      <c r="M71" s="338" t="s">
        <v>2709</v>
      </c>
      <c r="N71" s="338" t="s">
        <v>3293</v>
      </c>
    </row>
    <row r="72" spans="1:14">
      <c r="A72" s="338" t="str">
        <f t="shared" si="4"/>
        <v>大阪府高槻市</v>
      </c>
      <c r="B72" s="324" t="s">
        <v>3274</v>
      </c>
      <c r="C72" s="338" t="s">
        <v>2773</v>
      </c>
      <c r="D72" s="339" t="s">
        <v>3292</v>
      </c>
      <c r="F72" s="338" t="str">
        <f t="shared" si="5"/>
        <v>北海道豊頃町</v>
      </c>
      <c r="G72" s="338" t="s">
        <v>3267</v>
      </c>
      <c r="H72" s="338" t="s">
        <v>2709</v>
      </c>
      <c r="I72" s="338" t="s">
        <v>659</v>
      </c>
      <c r="K72" s="338" t="str">
        <f t="shared" si="6"/>
        <v>北海道中頓別町</v>
      </c>
      <c r="L72" s="338" t="s">
        <v>3066</v>
      </c>
      <c r="M72" s="338" t="s">
        <v>2709</v>
      </c>
      <c r="N72" s="338" t="s">
        <v>3291</v>
      </c>
    </row>
    <row r="73" spans="1:14">
      <c r="A73" s="338" t="str">
        <f t="shared" si="4"/>
        <v>大阪府大東市</v>
      </c>
      <c r="B73" s="324" t="s">
        <v>3274</v>
      </c>
      <c r="C73" s="338" t="s">
        <v>2773</v>
      </c>
      <c r="D73" s="339" t="s">
        <v>3290</v>
      </c>
      <c r="F73" s="338" t="str">
        <f t="shared" si="5"/>
        <v>北海道本別町</v>
      </c>
      <c r="G73" s="338" t="s">
        <v>3267</v>
      </c>
      <c r="H73" s="338" t="s">
        <v>2709</v>
      </c>
      <c r="I73" s="338" t="s">
        <v>658</v>
      </c>
      <c r="K73" s="338" t="str">
        <f t="shared" si="6"/>
        <v>北海道枝幸町</v>
      </c>
      <c r="L73" s="338" t="s">
        <v>3066</v>
      </c>
      <c r="M73" s="338" t="s">
        <v>2709</v>
      </c>
      <c r="N73" s="338" t="s">
        <v>3108</v>
      </c>
    </row>
    <row r="74" spans="1:14">
      <c r="A74" s="338" t="str">
        <f t="shared" si="4"/>
        <v>大阪府門真市</v>
      </c>
      <c r="B74" s="324" t="s">
        <v>3274</v>
      </c>
      <c r="C74" s="338" t="s">
        <v>2773</v>
      </c>
      <c r="D74" s="339" t="s">
        <v>3289</v>
      </c>
      <c r="F74" s="338" t="str">
        <f t="shared" si="5"/>
        <v>北海道足寄町</v>
      </c>
      <c r="G74" s="338" t="s">
        <v>3267</v>
      </c>
      <c r="H74" s="338" t="s">
        <v>2709</v>
      </c>
      <c r="I74" s="338" t="s">
        <v>3288</v>
      </c>
      <c r="K74" s="338" t="str">
        <f t="shared" si="6"/>
        <v>北海道津別町</v>
      </c>
      <c r="L74" s="338" t="s">
        <v>3066</v>
      </c>
      <c r="M74" s="338" t="s">
        <v>2709</v>
      </c>
      <c r="N74" s="338" t="s">
        <v>3287</v>
      </c>
    </row>
    <row r="75" spans="1:14">
      <c r="A75" s="338" t="str">
        <f t="shared" si="4"/>
        <v>大阪府高石市</v>
      </c>
      <c r="B75" s="324" t="s">
        <v>3274</v>
      </c>
      <c r="C75" s="338" t="s">
        <v>2773</v>
      </c>
      <c r="D75" s="339" t="s">
        <v>3286</v>
      </c>
      <c r="F75" s="338" t="str">
        <f t="shared" si="5"/>
        <v>北海道陸別町</v>
      </c>
      <c r="G75" s="338" t="s">
        <v>3267</v>
      </c>
      <c r="H75" s="338" t="s">
        <v>2709</v>
      </c>
      <c r="I75" s="338" t="s">
        <v>3285</v>
      </c>
      <c r="K75" s="338" t="str">
        <f t="shared" si="6"/>
        <v>北海道清里町</v>
      </c>
      <c r="L75" s="338" t="s">
        <v>3066</v>
      </c>
      <c r="M75" s="338" t="s">
        <v>2709</v>
      </c>
      <c r="N75" s="338" t="s">
        <v>3284</v>
      </c>
    </row>
    <row r="76" spans="1:14">
      <c r="A76" s="338" t="str">
        <f t="shared" si="4"/>
        <v>大阪府大阪狭山市</v>
      </c>
      <c r="B76" s="324" t="s">
        <v>3274</v>
      </c>
      <c r="C76" s="338" t="s">
        <v>2773</v>
      </c>
      <c r="D76" s="339" t="s">
        <v>3283</v>
      </c>
      <c r="F76" s="338" t="str">
        <f t="shared" si="5"/>
        <v>北海道浦幌町</v>
      </c>
      <c r="G76" s="338" t="s">
        <v>3267</v>
      </c>
      <c r="H76" s="338" t="s">
        <v>2709</v>
      </c>
      <c r="I76" s="338" t="s">
        <v>3282</v>
      </c>
      <c r="K76" s="338" t="str">
        <f t="shared" si="6"/>
        <v>北海道滝上町</v>
      </c>
      <c r="L76" s="338" t="s">
        <v>3066</v>
      </c>
      <c r="M76" s="338" t="s">
        <v>2709</v>
      </c>
      <c r="N76" s="338" t="s">
        <v>3281</v>
      </c>
    </row>
    <row r="77" spans="1:14">
      <c r="A77" s="338" t="str">
        <f t="shared" si="4"/>
        <v>兵庫県西宮市</v>
      </c>
      <c r="B77" s="324" t="s">
        <v>3274</v>
      </c>
      <c r="C77" s="338" t="s">
        <v>2456</v>
      </c>
      <c r="D77" s="339" t="s">
        <v>3280</v>
      </c>
      <c r="F77" s="338" t="str">
        <f t="shared" si="5"/>
        <v>北海道標茶町</v>
      </c>
      <c r="G77" s="338" t="s">
        <v>3267</v>
      </c>
      <c r="H77" s="338" t="s">
        <v>2709</v>
      </c>
      <c r="I77" s="338" t="s">
        <v>3279</v>
      </c>
      <c r="K77" s="338" t="str">
        <f t="shared" si="6"/>
        <v>北海道興部町</v>
      </c>
      <c r="L77" s="338" t="s">
        <v>3066</v>
      </c>
      <c r="M77" s="338" t="s">
        <v>2709</v>
      </c>
      <c r="N77" s="338" t="s">
        <v>3278</v>
      </c>
    </row>
    <row r="78" spans="1:14">
      <c r="A78" s="338" t="str">
        <f t="shared" si="4"/>
        <v>兵庫県芦屋市</v>
      </c>
      <c r="B78" s="324" t="s">
        <v>3274</v>
      </c>
      <c r="C78" s="338" t="s">
        <v>2456</v>
      </c>
      <c r="D78" s="339" t="s">
        <v>3277</v>
      </c>
      <c r="F78" s="338" t="str">
        <f t="shared" si="5"/>
        <v>北海道弟子屈町</v>
      </c>
      <c r="G78" s="338" t="s">
        <v>3267</v>
      </c>
      <c r="H78" s="338" t="s">
        <v>2709</v>
      </c>
      <c r="I78" s="338" t="s">
        <v>3276</v>
      </c>
      <c r="K78" s="338" t="str">
        <f t="shared" si="6"/>
        <v>北海道西興部村</v>
      </c>
      <c r="L78" s="338" t="s">
        <v>3066</v>
      </c>
      <c r="M78" s="338" t="s">
        <v>2709</v>
      </c>
      <c r="N78" s="338" t="s">
        <v>3275</v>
      </c>
    </row>
    <row r="79" spans="1:14">
      <c r="A79" s="338" t="str">
        <f t="shared" si="4"/>
        <v>兵庫県宝塚市</v>
      </c>
      <c r="B79" s="324" t="s">
        <v>3274</v>
      </c>
      <c r="C79" s="338" t="s">
        <v>2456</v>
      </c>
      <c r="D79" s="339" t="s">
        <v>3273</v>
      </c>
      <c r="F79" s="338" t="str">
        <f t="shared" si="5"/>
        <v>北海道鶴居村</v>
      </c>
      <c r="G79" s="338" t="s">
        <v>3267</v>
      </c>
      <c r="H79" s="338" t="s">
        <v>2709</v>
      </c>
      <c r="I79" s="338" t="s">
        <v>3272</v>
      </c>
      <c r="K79" s="338" t="str">
        <f t="shared" si="6"/>
        <v>北海道雄武町</v>
      </c>
      <c r="L79" s="338" t="s">
        <v>3066</v>
      </c>
      <c r="M79" s="338" t="s">
        <v>2709</v>
      </c>
      <c r="N79" s="338" t="s">
        <v>3094</v>
      </c>
    </row>
    <row r="80" spans="1:14">
      <c r="A80" s="338" t="str">
        <f t="shared" si="4"/>
        <v>茨城県牛久市</v>
      </c>
      <c r="B80" s="324" t="s">
        <v>3235</v>
      </c>
      <c r="C80" s="338" t="s">
        <v>2680</v>
      </c>
      <c r="D80" s="339" t="s">
        <v>3271</v>
      </c>
      <c r="F80" s="338" t="str">
        <f t="shared" si="5"/>
        <v>北海道別海町</v>
      </c>
      <c r="G80" s="338" t="s">
        <v>3267</v>
      </c>
      <c r="H80" s="338" t="s">
        <v>2709</v>
      </c>
      <c r="I80" s="338" t="s">
        <v>3270</v>
      </c>
      <c r="K80" s="338" t="str">
        <f t="shared" si="6"/>
        <v>北海道中標津町</v>
      </c>
      <c r="L80" s="338" t="s">
        <v>3066</v>
      </c>
      <c r="M80" s="338" t="s">
        <v>2709</v>
      </c>
      <c r="N80" s="338" t="s">
        <v>3269</v>
      </c>
    </row>
    <row r="81" spans="1:14">
      <c r="A81" s="338" t="str">
        <f t="shared" si="4"/>
        <v>埼玉県東松山市</v>
      </c>
      <c r="B81" s="324" t="s">
        <v>3235</v>
      </c>
      <c r="C81" s="338" t="s">
        <v>2630</v>
      </c>
      <c r="D81" s="339" t="s">
        <v>3268</v>
      </c>
      <c r="F81" s="338" t="str">
        <f t="shared" si="5"/>
        <v>北海道中標津町</v>
      </c>
      <c r="G81" s="338" t="s">
        <v>3267</v>
      </c>
      <c r="H81" s="338" t="s">
        <v>2709</v>
      </c>
      <c r="I81" s="338" t="s">
        <v>3266</v>
      </c>
      <c r="K81" s="338" t="str">
        <f t="shared" si="6"/>
        <v>北海道標津町</v>
      </c>
      <c r="L81" s="338" t="s">
        <v>3066</v>
      </c>
      <c r="M81" s="338" t="s">
        <v>2709</v>
      </c>
      <c r="N81" s="338" t="s">
        <v>3054</v>
      </c>
    </row>
    <row r="82" spans="1:14">
      <c r="A82" s="338" t="str">
        <f t="shared" si="4"/>
        <v>埼玉県狭山市</v>
      </c>
      <c r="B82" s="324" t="s">
        <v>3235</v>
      </c>
      <c r="C82" s="338" t="s">
        <v>2630</v>
      </c>
      <c r="D82" s="339" t="s">
        <v>3265</v>
      </c>
      <c r="F82" s="338" t="str">
        <f t="shared" si="5"/>
        <v>北海道札幌市</v>
      </c>
      <c r="G82" s="339" t="s">
        <v>3051</v>
      </c>
      <c r="H82" s="338" t="s">
        <v>2709</v>
      </c>
      <c r="I82" s="339" t="s">
        <v>2708</v>
      </c>
      <c r="K82" s="338" t="str">
        <f t="shared" si="6"/>
        <v>青森県青森市</v>
      </c>
      <c r="L82" s="338" t="s">
        <v>3066</v>
      </c>
      <c r="M82" s="338" t="s">
        <v>2946</v>
      </c>
      <c r="N82" s="338" t="s">
        <v>3264</v>
      </c>
    </row>
    <row r="83" spans="1:14">
      <c r="A83" s="338" t="str">
        <f t="shared" si="4"/>
        <v>埼玉県朝霞市</v>
      </c>
      <c r="B83" s="324" t="s">
        <v>3235</v>
      </c>
      <c r="C83" s="338" t="s">
        <v>2630</v>
      </c>
      <c r="D83" s="339" t="s">
        <v>3263</v>
      </c>
      <c r="F83" s="338" t="str">
        <f t="shared" si="5"/>
        <v>北海道小樽市</v>
      </c>
      <c r="G83" s="339" t="s">
        <v>3051</v>
      </c>
      <c r="H83" s="338" t="s">
        <v>2709</v>
      </c>
      <c r="I83" s="338" t="s">
        <v>3262</v>
      </c>
      <c r="K83" s="338" t="str">
        <f t="shared" si="6"/>
        <v>青森県黒石市</v>
      </c>
      <c r="L83" s="338" t="s">
        <v>3066</v>
      </c>
      <c r="M83" s="338" t="s">
        <v>2946</v>
      </c>
      <c r="N83" s="338" t="s">
        <v>3261</v>
      </c>
    </row>
    <row r="84" spans="1:14">
      <c r="A84" s="338" t="str">
        <f t="shared" si="4"/>
        <v>埼玉県ふじみ野市</v>
      </c>
      <c r="B84" s="324" t="s">
        <v>3235</v>
      </c>
      <c r="C84" s="338" t="s">
        <v>2630</v>
      </c>
      <c r="D84" s="339" t="s">
        <v>3260</v>
      </c>
      <c r="F84" s="338" t="str">
        <f t="shared" si="5"/>
        <v>北海道釧路市</v>
      </c>
      <c r="G84" s="339" t="s">
        <v>3051</v>
      </c>
      <c r="H84" s="338" t="s">
        <v>2709</v>
      </c>
      <c r="I84" s="338" t="s">
        <v>3259</v>
      </c>
      <c r="K84" s="338" t="str">
        <f t="shared" si="6"/>
        <v>青森県平内町</v>
      </c>
      <c r="L84" s="338" t="s">
        <v>3066</v>
      </c>
      <c r="M84" s="338" t="s">
        <v>2946</v>
      </c>
      <c r="N84" s="338" t="s">
        <v>3258</v>
      </c>
    </row>
    <row r="85" spans="1:14">
      <c r="A85" s="338" t="str">
        <f t="shared" si="4"/>
        <v>千葉県船橋市</v>
      </c>
      <c r="B85" s="324" t="s">
        <v>3235</v>
      </c>
      <c r="C85" s="338" t="s">
        <v>2616</v>
      </c>
      <c r="D85" s="339" t="s">
        <v>3257</v>
      </c>
      <c r="F85" s="338" t="str">
        <f t="shared" si="5"/>
        <v>北海道岩見沢市</v>
      </c>
      <c r="G85" s="339" t="s">
        <v>3051</v>
      </c>
      <c r="H85" s="338" t="s">
        <v>2709</v>
      </c>
      <c r="I85" s="338" t="s">
        <v>3063</v>
      </c>
      <c r="K85" s="338" t="str">
        <f t="shared" si="6"/>
        <v>青森県今別町</v>
      </c>
      <c r="L85" s="338" t="s">
        <v>3066</v>
      </c>
      <c r="M85" s="338" t="s">
        <v>2946</v>
      </c>
      <c r="N85" s="338" t="s">
        <v>3256</v>
      </c>
    </row>
    <row r="86" spans="1:14">
      <c r="A86" s="338" t="str">
        <f t="shared" si="4"/>
        <v>千葉県浦安市</v>
      </c>
      <c r="B86" s="324" t="s">
        <v>3235</v>
      </c>
      <c r="C86" s="338" t="s">
        <v>2616</v>
      </c>
      <c r="D86" s="339" t="s">
        <v>3255</v>
      </c>
      <c r="F86" s="338" t="str">
        <f t="shared" si="5"/>
        <v>北海道網走市</v>
      </c>
      <c r="G86" s="339" t="s">
        <v>3051</v>
      </c>
      <c r="H86" s="338" t="s">
        <v>2709</v>
      </c>
      <c r="I86" s="338" t="s">
        <v>3254</v>
      </c>
      <c r="K86" s="338" t="str">
        <f t="shared" si="6"/>
        <v>青森県蓬田村</v>
      </c>
      <c r="L86" s="338" t="s">
        <v>3066</v>
      </c>
      <c r="M86" s="338" t="s">
        <v>2946</v>
      </c>
      <c r="N86" s="338" t="s">
        <v>3253</v>
      </c>
    </row>
    <row r="87" spans="1:14">
      <c r="A87" s="338" t="str">
        <f t="shared" si="4"/>
        <v>東京都立川市</v>
      </c>
      <c r="B87" s="324" t="s">
        <v>3235</v>
      </c>
      <c r="C87" s="338" t="s">
        <v>2611</v>
      </c>
      <c r="D87" s="339" t="s">
        <v>3252</v>
      </c>
      <c r="F87" s="338" t="str">
        <f t="shared" si="5"/>
        <v>北海道留萌市</v>
      </c>
      <c r="G87" s="339" t="s">
        <v>3051</v>
      </c>
      <c r="H87" s="338" t="s">
        <v>2709</v>
      </c>
      <c r="I87" s="338" t="s">
        <v>3251</v>
      </c>
      <c r="K87" s="338" t="str">
        <f t="shared" si="6"/>
        <v>青森県鰺ヶ沢町</v>
      </c>
      <c r="L87" s="338" t="s">
        <v>3066</v>
      </c>
      <c r="M87" s="338" t="s">
        <v>2946</v>
      </c>
      <c r="N87" s="341" t="s">
        <v>3250</v>
      </c>
    </row>
    <row r="88" spans="1:14">
      <c r="A88" s="338" t="str">
        <f t="shared" si="4"/>
        <v>東京都東久留米市</v>
      </c>
      <c r="B88" s="324" t="s">
        <v>3235</v>
      </c>
      <c r="C88" s="338" t="s">
        <v>2611</v>
      </c>
      <c r="D88" s="339" t="s">
        <v>3249</v>
      </c>
      <c r="F88" s="338" t="str">
        <f t="shared" si="5"/>
        <v>北海道稚内市</v>
      </c>
      <c r="G88" s="339" t="s">
        <v>3051</v>
      </c>
      <c r="H88" s="338" t="s">
        <v>2709</v>
      </c>
      <c r="I88" s="338" t="s">
        <v>3248</v>
      </c>
      <c r="K88" s="338" t="str">
        <f t="shared" si="6"/>
        <v>青森県西目屋村</v>
      </c>
      <c r="L88" s="338" t="s">
        <v>3066</v>
      </c>
      <c r="M88" s="338" t="s">
        <v>2946</v>
      </c>
      <c r="N88" s="338" t="s">
        <v>3247</v>
      </c>
    </row>
    <row r="89" spans="1:14">
      <c r="A89" s="338" t="str">
        <f t="shared" si="4"/>
        <v>東京都東大和市</v>
      </c>
      <c r="B89" s="324" t="s">
        <v>3235</v>
      </c>
      <c r="C89" s="338" t="s">
        <v>2611</v>
      </c>
      <c r="D89" s="339" t="s">
        <v>3246</v>
      </c>
      <c r="F89" s="338" t="str">
        <f t="shared" si="5"/>
        <v>北海道美唄市</v>
      </c>
      <c r="G89" s="339" t="s">
        <v>3051</v>
      </c>
      <c r="H89" s="338" t="s">
        <v>2709</v>
      </c>
      <c r="I89" s="338" t="s">
        <v>3245</v>
      </c>
      <c r="K89" s="338" t="str">
        <f t="shared" si="6"/>
        <v>青森県野辺地町</v>
      </c>
      <c r="L89" s="338" t="s">
        <v>3066</v>
      </c>
      <c r="M89" s="338" t="s">
        <v>2946</v>
      </c>
      <c r="N89" s="338" t="s">
        <v>3244</v>
      </c>
    </row>
    <row r="90" spans="1:14">
      <c r="A90" s="338" t="str">
        <f t="shared" si="4"/>
        <v>神奈川県相模原市</v>
      </c>
      <c r="B90" s="324" t="s">
        <v>3235</v>
      </c>
      <c r="C90" s="338" t="s">
        <v>2608</v>
      </c>
      <c r="D90" s="339" t="s">
        <v>3243</v>
      </c>
      <c r="F90" s="338" t="str">
        <f t="shared" si="5"/>
        <v>北海道芦別市</v>
      </c>
      <c r="G90" s="339" t="s">
        <v>3051</v>
      </c>
      <c r="H90" s="338" t="s">
        <v>2709</v>
      </c>
      <c r="I90" s="338" t="s">
        <v>3242</v>
      </c>
      <c r="K90" s="338" t="str">
        <f t="shared" si="6"/>
        <v>岩手県西和賀町</v>
      </c>
      <c r="L90" s="338" t="s">
        <v>3066</v>
      </c>
      <c r="M90" s="338" t="s">
        <v>2900</v>
      </c>
      <c r="N90" s="338" t="s">
        <v>3241</v>
      </c>
    </row>
    <row r="91" spans="1:14">
      <c r="A91" s="338" t="str">
        <f t="shared" si="4"/>
        <v>神奈川県藤沢市</v>
      </c>
      <c r="B91" s="324" t="s">
        <v>3235</v>
      </c>
      <c r="C91" s="338" t="s">
        <v>2608</v>
      </c>
      <c r="D91" s="339" t="s">
        <v>3240</v>
      </c>
      <c r="F91" s="338" t="str">
        <f t="shared" si="5"/>
        <v>北海道江別市</v>
      </c>
      <c r="G91" s="339" t="s">
        <v>3051</v>
      </c>
      <c r="H91" s="338" t="s">
        <v>2709</v>
      </c>
      <c r="I91" s="338" t="s">
        <v>3239</v>
      </c>
      <c r="K91" s="338" t="str">
        <f t="shared" si="6"/>
        <v>秋田県湯沢市</v>
      </c>
      <c r="L91" s="338" t="s">
        <v>3066</v>
      </c>
      <c r="M91" s="338" t="s">
        <v>2850</v>
      </c>
      <c r="N91" s="338" t="s">
        <v>2876</v>
      </c>
    </row>
    <row r="92" spans="1:14">
      <c r="A92" s="338" t="str">
        <f t="shared" si="4"/>
        <v>神奈川県海老名市</v>
      </c>
      <c r="B92" s="324" t="s">
        <v>3235</v>
      </c>
      <c r="C92" s="338" t="s">
        <v>2608</v>
      </c>
      <c r="D92" s="339" t="s">
        <v>3238</v>
      </c>
      <c r="F92" s="338" t="str">
        <f t="shared" si="5"/>
        <v>北海道紋別市</v>
      </c>
      <c r="G92" s="339" t="s">
        <v>3051</v>
      </c>
      <c r="H92" s="338" t="s">
        <v>2709</v>
      </c>
      <c r="I92" s="338" t="s">
        <v>3237</v>
      </c>
      <c r="K92" s="338" t="str">
        <f t="shared" si="6"/>
        <v>秋田県上小阿仁村</v>
      </c>
      <c r="L92" s="338" t="s">
        <v>3066</v>
      </c>
      <c r="M92" s="338" t="s">
        <v>2850</v>
      </c>
      <c r="N92" s="338" t="s">
        <v>3236</v>
      </c>
    </row>
    <row r="93" spans="1:14">
      <c r="A93" s="338" t="str">
        <f t="shared" si="4"/>
        <v>神奈川県座間市</v>
      </c>
      <c r="B93" s="324" t="s">
        <v>3235</v>
      </c>
      <c r="C93" s="338" t="s">
        <v>2608</v>
      </c>
      <c r="D93" s="339" t="s">
        <v>3234</v>
      </c>
      <c r="F93" s="338" t="str">
        <f t="shared" si="5"/>
        <v>北海道三笠市</v>
      </c>
      <c r="G93" s="339" t="s">
        <v>3051</v>
      </c>
      <c r="H93" s="338" t="s">
        <v>2709</v>
      </c>
      <c r="I93" s="338" t="s">
        <v>3233</v>
      </c>
      <c r="K93" s="338" t="str">
        <f t="shared" si="6"/>
        <v>秋田県藤里町</v>
      </c>
      <c r="L93" s="338" t="s">
        <v>3066</v>
      </c>
      <c r="M93" s="338" t="s">
        <v>2850</v>
      </c>
      <c r="N93" s="338" t="s">
        <v>3232</v>
      </c>
    </row>
    <row r="94" spans="1:14">
      <c r="A94" s="338" t="str">
        <f t="shared" si="4"/>
        <v>神奈川県愛川町</v>
      </c>
      <c r="B94" s="324" t="s">
        <v>3217</v>
      </c>
      <c r="C94" s="338" t="s">
        <v>2608</v>
      </c>
      <c r="D94" s="339" t="s">
        <v>3231</v>
      </c>
      <c r="F94" s="338" t="str">
        <f t="shared" si="5"/>
        <v>北海道根室市</v>
      </c>
      <c r="G94" s="339" t="s">
        <v>3051</v>
      </c>
      <c r="H94" s="338" t="s">
        <v>2709</v>
      </c>
      <c r="I94" s="338" t="s">
        <v>3230</v>
      </c>
      <c r="K94" s="338" t="str">
        <f t="shared" si="6"/>
        <v>秋田県羽後町</v>
      </c>
      <c r="L94" s="338" t="s">
        <v>3066</v>
      </c>
      <c r="M94" s="338" t="s">
        <v>2850</v>
      </c>
      <c r="N94" s="338" t="s">
        <v>3229</v>
      </c>
    </row>
    <row r="95" spans="1:14">
      <c r="A95" s="338" t="str">
        <f t="shared" si="4"/>
        <v>三重県鈴鹿市</v>
      </c>
      <c r="B95" s="324" t="s">
        <v>3217</v>
      </c>
      <c r="C95" s="338" t="s">
        <v>2479</v>
      </c>
      <c r="D95" s="339" t="s">
        <v>3228</v>
      </c>
      <c r="F95" s="338" t="str">
        <f t="shared" si="5"/>
        <v>北海道千歳市</v>
      </c>
      <c r="G95" s="339" t="s">
        <v>3051</v>
      </c>
      <c r="H95" s="338" t="s">
        <v>2709</v>
      </c>
      <c r="I95" s="338" t="s">
        <v>3227</v>
      </c>
      <c r="K95" s="338" t="str">
        <f t="shared" si="6"/>
        <v>秋田県東成瀬村</v>
      </c>
      <c r="L95" s="338" t="s">
        <v>3066</v>
      </c>
      <c r="M95" s="338" t="s">
        <v>2850</v>
      </c>
      <c r="N95" s="338" t="s">
        <v>3226</v>
      </c>
    </row>
    <row r="96" spans="1:14">
      <c r="A96" s="338" t="str">
        <f t="shared" si="4"/>
        <v>京都府京田辺市</v>
      </c>
      <c r="B96" s="324" t="s">
        <v>3217</v>
      </c>
      <c r="C96" s="338" t="s">
        <v>2465</v>
      </c>
      <c r="D96" s="339" t="s">
        <v>3225</v>
      </c>
      <c r="F96" s="338" t="str">
        <f t="shared" si="5"/>
        <v>北海道滝川市</v>
      </c>
      <c r="G96" s="339" t="s">
        <v>3051</v>
      </c>
      <c r="H96" s="338" t="s">
        <v>2709</v>
      </c>
      <c r="I96" s="338" t="s">
        <v>3224</v>
      </c>
      <c r="K96" s="338" t="str">
        <f t="shared" si="6"/>
        <v>山形県米沢市</v>
      </c>
      <c r="L96" s="338" t="s">
        <v>3066</v>
      </c>
      <c r="M96" s="338" t="s">
        <v>2800</v>
      </c>
      <c r="N96" s="338" t="s">
        <v>3223</v>
      </c>
    </row>
    <row r="97" spans="1:14">
      <c r="A97" s="338" t="str">
        <f t="shared" si="4"/>
        <v>大阪府豊中市</v>
      </c>
      <c r="B97" s="324" t="s">
        <v>3217</v>
      </c>
      <c r="C97" s="338" t="s">
        <v>2773</v>
      </c>
      <c r="D97" s="339" t="s">
        <v>3222</v>
      </c>
      <c r="F97" s="338" t="str">
        <f t="shared" si="5"/>
        <v>北海道砂川市</v>
      </c>
      <c r="G97" s="339" t="s">
        <v>3051</v>
      </c>
      <c r="H97" s="338" t="s">
        <v>2709</v>
      </c>
      <c r="I97" s="338" t="s">
        <v>3221</v>
      </c>
      <c r="K97" s="338" t="str">
        <f t="shared" si="6"/>
        <v>山形県新庄市</v>
      </c>
      <c r="L97" s="338" t="s">
        <v>3066</v>
      </c>
      <c r="M97" s="338" t="s">
        <v>2800</v>
      </c>
      <c r="N97" s="338" t="s">
        <v>3220</v>
      </c>
    </row>
    <row r="98" spans="1:14">
      <c r="A98" s="338" t="str">
        <f t="shared" si="4"/>
        <v>大阪府吹田市</v>
      </c>
      <c r="B98" s="324" t="s">
        <v>3217</v>
      </c>
      <c r="C98" s="338" t="s">
        <v>2773</v>
      </c>
      <c r="D98" s="339" t="s">
        <v>3219</v>
      </c>
      <c r="F98" s="338" t="str">
        <f t="shared" si="5"/>
        <v>北海道恵庭市</v>
      </c>
      <c r="G98" s="339" t="s">
        <v>3051</v>
      </c>
      <c r="H98" s="338" t="s">
        <v>2709</v>
      </c>
      <c r="I98" s="338" t="s">
        <v>3218</v>
      </c>
      <c r="K98" s="338" t="str">
        <f t="shared" si="6"/>
        <v>山形県上山市</v>
      </c>
      <c r="L98" s="338" t="s">
        <v>3066</v>
      </c>
      <c r="M98" s="338" t="s">
        <v>2800</v>
      </c>
      <c r="N98" s="338" t="s">
        <v>2840</v>
      </c>
    </row>
    <row r="99" spans="1:14">
      <c r="A99" s="338" t="str">
        <f t="shared" si="4"/>
        <v>大阪府寝屋川市</v>
      </c>
      <c r="B99" s="324" t="s">
        <v>3217</v>
      </c>
      <c r="C99" s="338" t="s">
        <v>2773</v>
      </c>
      <c r="D99" s="339" t="s">
        <v>3216</v>
      </c>
      <c r="F99" s="338" t="str">
        <f t="shared" si="5"/>
        <v>北海道伊達市</v>
      </c>
      <c r="G99" s="339" t="s">
        <v>3051</v>
      </c>
      <c r="H99" s="338" t="s">
        <v>2709</v>
      </c>
      <c r="I99" s="338" t="s">
        <v>3061</v>
      </c>
      <c r="K99" s="338" t="str">
        <f t="shared" si="6"/>
        <v>山形県村山市</v>
      </c>
      <c r="L99" s="338" t="s">
        <v>3066</v>
      </c>
      <c r="M99" s="338" t="s">
        <v>2800</v>
      </c>
      <c r="N99" s="338" t="s">
        <v>2838</v>
      </c>
    </row>
    <row r="100" spans="1:14">
      <c r="A100" s="338" t="str">
        <f t="shared" si="4"/>
        <v>大阪府松原市</v>
      </c>
      <c r="B100" s="324" t="s">
        <v>3207</v>
      </c>
      <c r="C100" s="338" t="s">
        <v>2773</v>
      </c>
      <c r="D100" s="339" t="s">
        <v>3215</v>
      </c>
      <c r="F100" s="338" t="str">
        <f t="shared" si="5"/>
        <v>北海道北広島市</v>
      </c>
      <c r="G100" s="339" t="s">
        <v>3051</v>
      </c>
      <c r="H100" s="338" t="s">
        <v>2709</v>
      </c>
      <c r="I100" s="338" t="s">
        <v>3214</v>
      </c>
      <c r="K100" s="338" t="str">
        <f t="shared" si="6"/>
        <v>山形県長井市</v>
      </c>
      <c r="L100" s="338" t="s">
        <v>3066</v>
      </c>
      <c r="M100" s="338" t="s">
        <v>2800</v>
      </c>
      <c r="N100" s="338" t="s">
        <v>2836</v>
      </c>
    </row>
    <row r="101" spans="1:14">
      <c r="A101" s="338" t="str">
        <f t="shared" si="4"/>
        <v>大阪府箕面市</v>
      </c>
      <c r="B101" s="324" t="s">
        <v>3207</v>
      </c>
      <c r="C101" s="338" t="s">
        <v>2773</v>
      </c>
      <c r="D101" s="339" t="s">
        <v>3213</v>
      </c>
      <c r="F101" s="338" t="str">
        <f t="shared" si="5"/>
        <v>北海道石狩市</v>
      </c>
      <c r="G101" s="339" t="s">
        <v>3051</v>
      </c>
      <c r="H101" s="338" t="s">
        <v>2709</v>
      </c>
      <c r="I101" s="338" t="s">
        <v>3059</v>
      </c>
      <c r="K101" s="338" t="str">
        <f t="shared" si="6"/>
        <v>山形県尾花沢市</v>
      </c>
      <c r="L101" s="338" t="s">
        <v>3066</v>
      </c>
      <c r="M101" s="338" t="s">
        <v>2800</v>
      </c>
      <c r="N101" s="338" t="s">
        <v>2830</v>
      </c>
    </row>
    <row r="102" spans="1:14">
      <c r="A102" s="338" t="str">
        <f t="shared" si="4"/>
        <v>大阪府羽曳野市</v>
      </c>
      <c r="B102" s="324" t="s">
        <v>3207</v>
      </c>
      <c r="C102" s="338" t="s">
        <v>2773</v>
      </c>
      <c r="D102" s="339" t="s">
        <v>3212</v>
      </c>
      <c r="F102" s="338" t="str">
        <f t="shared" si="5"/>
        <v>北海道当別町</v>
      </c>
      <c r="G102" s="339" t="s">
        <v>3051</v>
      </c>
      <c r="H102" s="338" t="s">
        <v>2709</v>
      </c>
      <c r="I102" s="338" t="s">
        <v>3211</v>
      </c>
      <c r="K102" s="338" t="str">
        <f t="shared" si="6"/>
        <v>山形県南陽市</v>
      </c>
      <c r="L102" s="338" t="s">
        <v>3066</v>
      </c>
      <c r="M102" s="338" t="s">
        <v>2800</v>
      </c>
      <c r="N102" s="338" t="s">
        <v>2828</v>
      </c>
    </row>
    <row r="103" spans="1:14">
      <c r="A103" s="338" t="str">
        <f t="shared" si="4"/>
        <v>兵庫県神戸市</v>
      </c>
      <c r="B103" s="324" t="s">
        <v>3207</v>
      </c>
      <c r="C103" s="338" t="s">
        <v>2456</v>
      </c>
      <c r="D103" s="339" t="s">
        <v>3210</v>
      </c>
      <c r="F103" s="338" t="str">
        <f t="shared" si="5"/>
        <v>北海道新篠津村</v>
      </c>
      <c r="G103" s="339" t="s">
        <v>3051</v>
      </c>
      <c r="H103" s="338" t="s">
        <v>2709</v>
      </c>
      <c r="I103" s="338" t="s">
        <v>3209</v>
      </c>
      <c r="K103" s="338" t="str">
        <f t="shared" si="6"/>
        <v>山形県西川町</v>
      </c>
      <c r="L103" s="338" t="s">
        <v>3066</v>
      </c>
      <c r="M103" s="338" t="s">
        <v>2800</v>
      </c>
      <c r="N103" s="338" t="s">
        <v>3208</v>
      </c>
    </row>
    <row r="104" spans="1:14">
      <c r="A104" s="338" t="str">
        <f t="shared" si="4"/>
        <v>奈良県天理市</v>
      </c>
      <c r="B104" s="324" t="s">
        <v>3207</v>
      </c>
      <c r="C104" s="338" t="s">
        <v>2445</v>
      </c>
      <c r="D104" s="339" t="s">
        <v>3206</v>
      </c>
      <c r="F104" s="338" t="str">
        <f t="shared" si="5"/>
        <v>北海道福島町</v>
      </c>
      <c r="G104" s="339" t="s">
        <v>3051</v>
      </c>
      <c r="H104" s="338" t="s">
        <v>2709</v>
      </c>
      <c r="I104" s="338" t="s">
        <v>3205</v>
      </c>
      <c r="K104" s="338" t="str">
        <f t="shared" si="6"/>
        <v>山形県朝日町</v>
      </c>
      <c r="L104" s="338" t="s">
        <v>3066</v>
      </c>
      <c r="M104" s="338" t="s">
        <v>2800</v>
      </c>
      <c r="N104" s="338" t="s">
        <v>2480</v>
      </c>
    </row>
    <row r="105" spans="1:14">
      <c r="A105" s="338" t="str">
        <f t="shared" si="4"/>
        <v>宮城県多賀城市</v>
      </c>
      <c r="B105" s="324" t="s">
        <v>3201</v>
      </c>
      <c r="C105" s="338" t="s">
        <v>2700</v>
      </c>
      <c r="D105" s="339" t="s">
        <v>3204</v>
      </c>
      <c r="F105" s="338" t="str">
        <f t="shared" si="5"/>
        <v>北海道八雲町</v>
      </c>
      <c r="G105" s="339" t="s">
        <v>3051</v>
      </c>
      <c r="H105" s="338" t="s">
        <v>2709</v>
      </c>
      <c r="I105" s="338" t="s">
        <v>3203</v>
      </c>
      <c r="K105" s="338" t="str">
        <f t="shared" si="6"/>
        <v>山形県大江町</v>
      </c>
      <c r="L105" s="338" t="s">
        <v>3066</v>
      </c>
      <c r="M105" s="338" t="s">
        <v>2800</v>
      </c>
      <c r="N105" s="338" t="s">
        <v>3202</v>
      </c>
    </row>
    <row r="106" spans="1:14">
      <c r="A106" s="338" t="str">
        <f t="shared" si="4"/>
        <v>茨城県水戸市</v>
      </c>
      <c r="B106" s="324" t="s">
        <v>3201</v>
      </c>
      <c r="C106" s="338" t="s">
        <v>2680</v>
      </c>
      <c r="D106" s="339" t="s">
        <v>3200</v>
      </c>
      <c r="F106" s="338" t="str">
        <f t="shared" si="5"/>
        <v>北海道長万部町</v>
      </c>
      <c r="G106" s="339" t="s">
        <v>3051</v>
      </c>
      <c r="H106" s="338" t="s">
        <v>2709</v>
      </c>
      <c r="I106" s="338" t="s">
        <v>3199</v>
      </c>
      <c r="K106" s="338" t="str">
        <f t="shared" si="6"/>
        <v>山形県大石田町</v>
      </c>
      <c r="L106" s="338" t="s">
        <v>3066</v>
      </c>
      <c r="M106" s="338" t="s">
        <v>2800</v>
      </c>
      <c r="N106" s="338" t="s">
        <v>3198</v>
      </c>
    </row>
    <row r="107" spans="1:14">
      <c r="A107" s="338" t="str">
        <f t="shared" si="4"/>
        <v>茨城県日立市</v>
      </c>
      <c r="B107" s="324" t="s">
        <v>3113</v>
      </c>
      <c r="C107" s="338" t="s">
        <v>2680</v>
      </c>
      <c r="D107" s="339" t="s">
        <v>3197</v>
      </c>
      <c r="F107" s="338" t="str">
        <f t="shared" si="5"/>
        <v>北海道今金町</v>
      </c>
      <c r="G107" s="339" t="s">
        <v>3051</v>
      </c>
      <c r="H107" s="338" t="s">
        <v>2709</v>
      </c>
      <c r="I107" s="338" t="s">
        <v>3196</v>
      </c>
      <c r="K107" s="338" t="str">
        <f t="shared" si="6"/>
        <v>山形県金山町</v>
      </c>
      <c r="L107" s="338" t="s">
        <v>3066</v>
      </c>
      <c r="M107" s="338" t="s">
        <v>2800</v>
      </c>
      <c r="N107" s="338" t="s">
        <v>3135</v>
      </c>
    </row>
    <row r="108" spans="1:14">
      <c r="A108" s="338" t="str">
        <f t="shared" si="4"/>
        <v>茨城県土浦市</v>
      </c>
      <c r="B108" s="324" t="s">
        <v>3113</v>
      </c>
      <c r="C108" s="338" t="s">
        <v>2680</v>
      </c>
      <c r="D108" s="339" t="s">
        <v>3195</v>
      </c>
      <c r="F108" s="338" t="str">
        <f t="shared" si="5"/>
        <v>北海道せたな町</v>
      </c>
      <c r="G108" s="339" t="s">
        <v>3051</v>
      </c>
      <c r="H108" s="338" t="s">
        <v>2709</v>
      </c>
      <c r="I108" s="338" t="s">
        <v>3194</v>
      </c>
      <c r="K108" s="338" t="str">
        <f t="shared" si="6"/>
        <v>山形県最上町</v>
      </c>
      <c r="L108" s="338" t="s">
        <v>3066</v>
      </c>
      <c r="M108" s="338" t="s">
        <v>2800</v>
      </c>
      <c r="N108" s="338" t="s">
        <v>3193</v>
      </c>
    </row>
    <row r="109" spans="1:14">
      <c r="A109" s="338" t="str">
        <f t="shared" si="4"/>
        <v>茨城県龍ケ崎市</v>
      </c>
      <c r="B109" s="324" t="s">
        <v>3113</v>
      </c>
      <c r="C109" s="338" t="s">
        <v>2680</v>
      </c>
      <c r="D109" s="340" t="s">
        <v>3192</v>
      </c>
      <c r="F109" s="338" t="str">
        <f t="shared" si="5"/>
        <v>北海道島牧村</v>
      </c>
      <c r="G109" s="339" t="s">
        <v>3051</v>
      </c>
      <c r="H109" s="338" t="s">
        <v>2709</v>
      </c>
      <c r="I109" s="338" t="s">
        <v>3191</v>
      </c>
      <c r="K109" s="338" t="str">
        <f t="shared" si="6"/>
        <v>山形県舟形町</v>
      </c>
      <c r="L109" s="338" t="s">
        <v>3066</v>
      </c>
      <c r="M109" s="338" t="s">
        <v>2800</v>
      </c>
      <c r="N109" s="338" t="s">
        <v>3190</v>
      </c>
    </row>
    <row r="110" spans="1:14">
      <c r="A110" s="338" t="str">
        <f t="shared" si="4"/>
        <v>茨城県稲敷市</v>
      </c>
      <c r="B110" s="324" t="s">
        <v>3113</v>
      </c>
      <c r="C110" s="338" t="s">
        <v>2680</v>
      </c>
      <c r="D110" s="339" t="s">
        <v>3189</v>
      </c>
      <c r="F110" s="338" t="str">
        <f t="shared" si="5"/>
        <v>北海道寿都町</v>
      </c>
      <c r="G110" s="339" t="s">
        <v>3051</v>
      </c>
      <c r="H110" s="338" t="s">
        <v>2709</v>
      </c>
      <c r="I110" s="338" t="s">
        <v>3188</v>
      </c>
      <c r="K110" s="338" t="str">
        <f t="shared" si="6"/>
        <v>山形県真室川町</v>
      </c>
      <c r="L110" s="338" t="s">
        <v>3066</v>
      </c>
      <c r="M110" s="338" t="s">
        <v>2800</v>
      </c>
      <c r="N110" s="338" t="s">
        <v>3187</v>
      </c>
    </row>
    <row r="111" spans="1:14">
      <c r="A111" s="338" t="str">
        <f t="shared" si="4"/>
        <v>茨城県石岡市</v>
      </c>
      <c r="B111" s="324" t="s">
        <v>3113</v>
      </c>
      <c r="C111" s="338" t="s">
        <v>2680</v>
      </c>
      <c r="D111" s="339" t="s">
        <v>3186</v>
      </c>
      <c r="F111" s="338" t="str">
        <f t="shared" si="5"/>
        <v>北海道黒松内町</v>
      </c>
      <c r="G111" s="339" t="s">
        <v>3051</v>
      </c>
      <c r="H111" s="338" t="s">
        <v>2709</v>
      </c>
      <c r="I111" s="338" t="s">
        <v>3185</v>
      </c>
      <c r="K111" s="338" t="str">
        <f t="shared" si="6"/>
        <v>山形県大蔵村</v>
      </c>
      <c r="L111" s="338" t="s">
        <v>3066</v>
      </c>
      <c r="M111" s="338" t="s">
        <v>2800</v>
      </c>
      <c r="N111" s="338" t="s">
        <v>3184</v>
      </c>
    </row>
    <row r="112" spans="1:14">
      <c r="A112" s="338" t="str">
        <f t="shared" si="4"/>
        <v>茨城県阿見町</v>
      </c>
      <c r="B112" s="324" t="s">
        <v>3113</v>
      </c>
      <c r="C112" s="338" t="s">
        <v>2680</v>
      </c>
      <c r="D112" s="339" t="s">
        <v>3183</v>
      </c>
      <c r="F112" s="338" t="str">
        <f t="shared" si="5"/>
        <v>北海道蘭越町</v>
      </c>
      <c r="G112" s="339" t="s">
        <v>3051</v>
      </c>
      <c r="H112" s="338" t="s">
        <v>2709</v>
      </c>
      <c r="I112" s="338" t="s">
        <v>3182</v>
      </c>
      <c r="K112" s="338" t="str">
        <f t="shared" si="6"/>
        <v>山形県鮭川村</v>
      </c>
      <c r="L112" s="338" t="s">
        <v>3066</v>
      </c>
      <c r="M112" s="338" t="s">
        <v>2800</v>
      </c>
      <c r="N112" s="338" t="s">
        <v>3181</v>
      </c>
    </row>
    <row r="113" spans="1:14">
      <c r="A113" s="338" t="str">
        <f t="shared" si="4"/>
        <v>埼玉県新座市</v>
      </c>
      <c r="B113" s="324" t="s">
        <v>3113</v>
      </c>
      <c r="C113" s="338" t="s">
        <v>2630</v>
      </c>
      <c r="D113" s="339" t="s">
        <v>3180</v>
      </c>
      <c r="F113" s="338" t="str">
        <f t="shared" si="5"/>
        <v>北海道ニセコ町</v>
      </c>
      <c r="G113" s="339" t="s">
        <v>3051</v>
      </c>
      <c r="H113" s="338" t="s">
        <v>2709</v>
      </c>
      <c r="I113" s="338" t="s">
        <v>3179</v>
      </c>
      <c r="K113" s="338" t="str">
        <f t="shared" si="6"/>
        <v>山形県戸沢村</v>
      </c>
      <c r="L113" s="338" t="s">
        <v>3066</v>
      </c>
      <c r="M113" s="338" t="s">
        <v>2800</v>
      </c>
      <c r="N113" s="338" t="s">
        <v>3178</v>
      </c>
    </row>
    <row r="114" spans="1:14">
      <c r="A114" s="338" t="str">
        <f t="shared" si="4"/>
        <v>埼玉県桶川市</v>
      </c>
      <c r="B114" s="324" t="s">
        <v>3113</v>
      </c>
      <c r="C114" s="338" t="s">
        <v>2630</v>
      </c>
      <c r="D114" s="339" t="s">
        <v>3177</v>
      </c>
      <c r="F114" s="338" t="str">
        <f t="shared" si="5"/>
        <v>北海道真狩村</v>
      </c>
      <c r="G114" s="339" t="s">
        <v>3051</v>
      </c>
      <c r="H114" s="338" t="s">
        <v>2709</v>
      </c>
      <c r="I114" s="338" t="s">
        <v>3176</v>
      </c>
      <c r="K114" s="338" t="str">
        <f t="shared" si="6"/>
        <v>山形県高畠町</v>
      </c>
      <c r="L114" s="338" t="s">
        <v>3066</v>
      </c>
      <c r="M114" s="338" t="s">
        <v>2800</v>
      </c>
      <c r="N114" s="338" t="s">
        <v>3175</v>
      </c>
    </row>
    <row r="115" spans="1:14">
      <c r="A115" s="338" t="str">
        <f t="shared" si="4"/>
        <v>埼玉県富士見市</v>
      </c>
      <c r="B115" s="324" t="s">
        <v>3113</v>
      </c>
      <c r="C115" s="338" t="s">
        <v>2630</v>
      </c>
      <c r="D115" s="339" t="s">
        <v>3174</v>
      </c>
      <c r="F115" s="338" t="str">
        <f t="shared" si="5"/>
        <v>北海道京極町</v>
      </c>
      <c r="G115" s="339" t="s">
        <v>3051</v>
      </c>
      <c r="H115" s="338" t="s">
        <v>2709</v>
      </c>
      <c r="I115" s="338" t="s">
        <v>3173</v>
      </c>
      <c r="K115" s="338" t="str">
        <f t="shared" si="6"/>
        <v>山形県川西町</v>
      </c>
      <c r="L115" s="338" t="s">
        <v>3066</v>
      </c>
      <c r="M115" s="338" t="s">
        <v>2800</v>
      </c>
      <c r="N115" s="338" t="s">
        <v>3041</v>
      </c>
    </row>
    <row r="116" spans="1:14">
      <c r="A116" s="338" t="str">
        <f t="shared" si="4"/>
        <v>埼玉県坂戸市</v>
      </c>
      <c r="B116" s="324" t="s">
        <v>3113</v>
      </c>
      <c r="C116" s="338" t="s">
        <v>2630</v>
      </c>
      <c r="D116" s="339" t="s">
        <v>3172</v>
      </c>
      <c r="F116" s="338" t="str">
        <f t="shared" si="5"/>
        <v>北海道共和町</v>
      </c>
      <c r="G116" s="339" t="s">
        <v>3051</v>
      </c>
      <c r="H116" s="338" t="s">
        <v>2709</v>
      </c>
      <c r="I116" s="338" t="s">
        <v>3171</v>
      </c>
      <c r="K116" s="338" t="str">
        <f t="shared" si="6"/>
        <v>山形県小国町</v>
      </c>
      <c r="L116" s="338" t="s">
        <v>3066</v>
      </c>
      <c r="M116" s="338" t="s">
        <v>2800</v>
      </c>
      <c r="N116" s="338" t="s">
        <v>3170</v>
      </c>
    </row>
    <row r="117" spans="1:14">
      <c r="A117" s="338" t="str">
        <f t="shared" si="4"/>
        <v>埼玉県鶴ヶ島市</v>
      </c>
      <c r="B117" s="324" t="s">
        <v>3113</v>
      </c>
      <c r="C117" s="338" t="s">
        <v>2630</v>
      </c>
      <c r="D117" s="339" t="s">
        <v>3169</v>
      </c>
      <c r="F117" s="338" t="str">
        <f t="shared" si="5"/>
        <v>北海道岩内町</v>
      </c>
      <c r="G117" s="339" t="s">
        <v>3051</v>
      </c>
      <c r="H117" s="338" t="s">
        <v>2709</v>
      </c>
      <c r="I117" s="338" t="s">
        <v>3168</v>
      </c>
      <c r="K117" s="338" t="str">
        <f t="shared" si="6"/>
        <v>山形県白鷹町</v>
      </c>
      <c r="L117" s="338" t="s">
        <v>3066</v>
      </c>
      <c r="M117" s="338" t="s">
        <v>2800</v>
      </c>
      <c r="N117" s="338" t="s">
        <v>3167</v>
      </c>
    </row>
    <row r="118" spans="1:14">
      <c r="A118" s="338" t="str">
        <f t="shared" si="4"/>
        <v>千葉県市川市</v>
      </c>
      <c r="B118" s="324" t="s">
        <v>3113</v>
      </c>
      <c r="C118" s="338" t="s">
        <v>2616</v>
      </c>
      <c r="D118" s="339" t="s">
        <v>3166</v>
      </c>
      <c r="F118" s="338" t="str">
        <f t="shared" si="5"/>
        <v>北海道泊村</v>
      </c>
      <c r="G118" s="339" t="s">
        <v>3051</v>
      </c>
      <c r="H118" s="338" t="s">
        <v>2709</v>
      </c>
      <c r="I118" s="338" t="s">
        <v>3165</v>
      </c>
      <c r="K118" s="338" t="str">
        <f t="shared" si="6"/>
        <v>山形県飯豊町</v>
      </c>
      <c r="L118" s="338" t="s">
        <v>3066</v>
      </c>
      <c r="M118" s="338" t="s">
        <v>2800</v>
      </c>
      <c r="N118" s="338" t="s">
        <v>3164</v>
      </c>
    </row>
    <row r="119" spans="1:14">
      <c r="A119" s="338" t="str">
        <f t="shared" si="4"/>
        <v>千葉県松戸市</v>
      </c>
      <c r="B119" s="324" t="s">
        <v>3113</v>
      </c>
      <c r="C119" s="338" t="s">
        <v>2616</v>
      </c>
      <c r="D119" s="339" t="s">
        <v>3163</v>
      </c>
      <c r="F119" s="338" t="str">
        <f t="shared" si="5"/>
        <v>北海道神恵内村</v>
      </c>
      <c r="G119" s="339" t="s">
        <v>3051</v>
      </c>
      <c r="H119" s="338" t="s">
        <v>2709</v>
      </c>
      <c r="I119" s="338" t="s">
        <v>3162</v>
      </c>
      <c r="K119" s="338" t="str">
        <f t="shared" si="6"/>
        <v>福島県下郷町</v>
      </c>
      <c r="L119" s="338" t="s">
        <v>3066</v>
      </c>
      <c r="M119" s="338" t="s">
        <v>2753</v>
      </c>
      <c r="N119" s="338" t="s">
        <v>3161</v>
      </c>
    </row>
    <row r="120" spans="1:14">
      <c r="A120" s="338" t="str">
        <f t="shared" si="4"/>
        <v>千葉県佐倉市</v>
      </c>
      <c r="B120" s="324" t="s">
        <v>3113</v>
      </c>
      <c r="C120" s="338" t="s">
        <v>2616</v>
      </c>
      <c r="D120" s="339" t="s">
        <v>3160</v>
      </c>
      <c r="F120" s="338" t="str">
        <f t="shared" si="5"/>
        <v>北海道積丹町</v>
      </c>
      <c r="G120" s="339" t="s">
        <v>3051</v>
      </c>
      <c r="H120" s="338" t="s">
        <v>2709</v>
      </c>
      <c r="I120" s="338" t="s">
        <v>3159</v>
      </c>
      <c r="K120" s="338" t="str">
        <f t="shared" si="6"/>
        <v>福島県檜枝岐村</v>
      </c>
      <c r="L120" s="338" t="s">
        <v>3066</v>
      </c>
      <c r="M120" s="338" t="s">
        <v>2753</v>
      </c>
      <c r="N120" s="338" t="s">
        <v>3158</v>
      </c>
    </row>
    <row r="121" spans="1:14">
      <c r="A121" s="338" t="str">
        <f t="shared" si="4"/>
        <v>千葉県市原市</v>
      </c>
      <c r="B121" s="324" t="s">
        <v>3113</v>
      </c>
      <c r="C121" s="338" t="s">
        <v>2616</v>
      </c>
      <c r="D121" s="339" t="s">
        <v>3157</v>
      </c>
      <c r="F121" s="338" t="str">
        <f t="shared" si="5"/>
        <v>北海道古平町</v>
      </c>
      <c r="G121" s="339" t="s">
        <v>3051</v>
      </c>
      <c r="H121" s="338" t="s">
        <v>2709</v>
      </c>
      <c r="I121" s="338" t="s">
        <v>3156</v>
      </c>
      <c r="K121" s="338" t="str">
        <f t="shared" si="6"/>
        <v>福島県只見町</v>
      </c>
      <c r="L121" s="338" t="s">
        <v>3066</v>
      </c>
      <c r="M121" s="338" t="s">
        <v>2753</v>
      </c>
      <c r="N121" s="338" t="s">
        <v>3155</v>
      </c>
    </row>
    <row r="122" spans="1:14">
      <c r="A122" s="338" t="str">
        <f t="shared" si="4"/>
        <v>千葉県八千代市</v>
      </c>
      <c r="B122" s="324" t="s">
        <v>3113</v>
      </c>
      <c r="C122" s="338" t="s">
        <v>2616</v>
      </c>
      <c r="D122" s="339" t="s">
        <v>3154</v>
      </c>
      <c r="F122" s="338" t="str">
        <f t="shared" si="5"/>
        <v>北海道仁木町</v>
      </c>
      <c r="G122" s="339" t="s">
        <v>3051</v>
      </c>
      <c r="H122" s="338" t="s">
        <v>2709</v>
      </c>
      <c r="I122" s="338" t="s">
        <v>3153</v>
      </c>
      <c r="K122" s="338" t="str">
        <f t="shared" si="6"/>
        <v>福島県北塩原村</v>
      </c>
      <c r="L122" s="338" t="s">
        <v>3066</v>
      </c>
      <c r="M122" s="338" t="s">
        <v>2753</v>
      </c>
      <c r="N122" s="338" t="s">
        <v>3152</v>
      </c>
    </row>
    <row r="123" spans="1:14">
      <c r="A123" s="338" t="str">
        <f t="shared" si="4"/>
        <v>千葉県富津市</v>
      </c>
      <c r="B123" s="324" t="s">
        <v>3113</v>
      </c>
      <c r="C123" s="338" t="s">
        <v>2616</v>
      </c>
      <c r="D123" s="339" t="s">
        <v>3151</v>
      </c>
      <c r="F123" s="338" t="str">
        <f t="shared" si="5"/>
        <v>北海道余市町</v>
      </c>
      <c r="G123" s="339" t="s">
        <v>3051</v>
      </c>
      <c r="H123" s="338" t="s">
        <v>2709</v>
      </c>
      <c r="I123" s="338" t="s">
        <v>3150</v>
      </c>
      <c r="K123" s="338" t="str">
        <f t="shared" si="6"/>
        <v>福島県西会津町</v>
      </c>
      <c r="L123" s="338" t="s">
        <v>3066</v>
      </c>
      <c r="M123" s="338" t="s">
        <v>2753</v>
      </c>
      <c r="N123" s="338" t="s">
        <v>3149</v>
      </c>
    </row>
    <row r="124" spans="1:14">
      <c r="A124" s="338" t="str">
        <f t="shared" si="4"/>
        <v>千葉県四街道市</v>
      </c>
      <c r="B124" s="324" t="s">
        <v>3113</v>
      </c>
      <c r="C124" s="338" t="s">
        <v>2616</v>
      </c>
      <c r="D124" s="339" t="s">
        <v>3148</v>
      </c>
      <c r="F124" s="338" t="str">
        <f t="shared" si="5"/>
        <v>北海道南幌町</v>
      </c>
      <c r="G124" s="339" t="s">
        <v>3051</v>
      </c>
      <c r="H124" s="338" t="s">
        <v>2709</v>
      </c>
      <c r="I124" s="338" t="s">
        <v>3147</v>
      </c>
      <c r="K124" s="338" t="str">
        <f t="shared" si="6"/>
        <v>福島県磐梯町</v>
      </c>
      <c r="L124" s="338" t="s">
        <v>3066</v>
      </c>
      <c r="M124" s="338" t="s">
        <v>2753</v>
      </c>
      <c r="N124" s="338" t="s">
        <v>3146</v>
      </c>
    </row>
    <row r="125" spans="1:14">
      <c r="A125" s="338" t="str">
        <f t="shared" si="4"/>
        <v>東京都三鷹市</v>
      </c>
      <c r="B125" s="324" t="s">
        <v>3113</v>
      </c>
      <c r="C125" s="338" t="s">
        <v>2611</v>
      </c>
      <c r="D125" s="339" t="s">
        <v>3145</v>
      </c>
      <c r="F125" s="338" t="str">
        <f t="shared" si="5"/>
        <v>北海道奈井江町</v>
      </c>
      <c r="G125" s="339" t="s">
        <v>3051</v>
      </c>
      <c r="H125" s="338" t="s">
        <v>2709</v>
      </c>
      <c r="I125" s="338" t="s">
        <v>3144</v>
      </c>
      <c r="K125" s="338" t="str">
        <f t="shared" si="6"/>
        <v>福島県猪苗代町</v>
      </c>
      <c r="L125" s="338" t="s">
        <v>3066</v>
      </c>
      <c r="M125" s="338" t="s">
        <v>2753</v>
      </c>
      <c r="N125" s="338" t="s">
        <v>3143</v>
      </c>
    </row>
    <row r="126" spans="1:14">
      <c r="A126" s="338" t="str">
        <f t="shared" si="4"/>
        <v>東京都あきる野市</v>
      </c>
      <c r="B126" s="324" t="s">
        <v>3113</v>
      </c>
      <c r="C126" s="338" t="s">
        <v>2611</v>
      </c>
      <c r="D126" s="339" t="s">
        <v>3142</v>
      </c>
      <c r="F126" s="338" t="str">
        <f t="shared" si="5"/>
        <v>北海道由仁町</v>
      </c>
      <c r="G126" s="339" t="s">
        <v>3051</v>
      </c>
      <c r="H126" s="338" t="s">
        <v>2709</v>
      </c>
      <c r="I126" s="338" t="s">
        <v>3141</v>
      </c>
      <c r="K126" s="338" t="str">
        <f t="shared" si="6"/>
        <v>福島県柳津町</v>
      </c>
      <c r="L126" s="338" t="s">
        <v>3066</v>
      </c>
      <c r="M126" s="338" t="s">
        <v>2753</v>
      </c>
      <c r="N126" s="338" t="s">
        <v>3140</v>
      </c>
    </row>
    <row r="127" spans="1:14">
      <c r="A127" s="338" t="str">
        <f t="shared" si="4"/>
        <v>東京都羽村市</v>
      </c>
      <c r="B127" s="324" t="s">
        <v>3113</v>
      </c>
      <c r="C127" s="338" t="s">
        <v>2611</v>
      </c>
      <c r="D127" s="339" t="s">
        <v>3139</v>
      </c>
      <c r="F127" s="338" t="str">
        <f t="shared" si="5"/>
        <v>北海道長沼町</v>
      </c>
      <c r="G127" s="339" t="s">
        <v>3051</v>
      </c>
      <c r="H127" s="338" t="s">
        <v>2709</v>
      </c>
      <c r="I127" s="338" t="s">
        <v>3138</v>
      </c>
      <c r="K127" s="338" t="str">
        <f t="shared" si="6"/>
        <v>福島県三島町</v>
      </c>
      <c r="L127" s="338" t="s">
        <v>3066</v>
      </c>
      <c r="M127" s="338" t="s">
        <v>2753</v>
      </c>
      <c r="N127" s="338" t="s">
        <v>3137</v>
      </c>
    </row>
    <row r="128" spans="1:14">
      <c r="A128" s="338" t="str">
        <f t="shared" si="4"/>
        <v>東京都日の出町</v>
      </c>
      <c r="B128" s="324" t="s">
        <v>3113</v>
      </c>
      <c r="C128" s="338" t="s">
        <v>2611</v>
      </c>
      <c r="D128" s="339" t="s">
        <v>3136</v>
      </c>
      <c r="F128" s="338" t="str">
        <f t="shared" si="5"/>
        <v>北海道栗山町</v>
      </c>
      <c r="G128" s="339" t="s">
        <v>3051</v>
      </c>
      <c r="H128" s="338" t="s">
        <v>2709</v>
      </c>
      <c r="I128" s="338" t="s">
        <v>745</v>
      </c>
      <c r="K128" s="338" t="str">
        <f t="shared" si="6"/>
        <v>福島県金山町</v>
      </c>
      <c r="L128" s="338" t="s">
        <v>3066</v>
      </c>
      <c r="M128" s="338" t="s">
        <v>2753</v>
      </c>
      <c r="N128" s="338" t="s">
        <v>3135</v>
      </c>
    </row>
    <row r="129" spans="1:14">
      <c r="A129" s="338" t="str">
        <f t="shared" si="4"/>
        <v>東京都檜原村</v>
      </c>
      <c r="B129" s="324" t="s">
        <v>3113</v>
      </c>
      <c r="C129" s="338" t="s">
        <v>2611</v>
      </c>
      <c r="D129" s="339" t="s">
        <v>3134</v>
      </c>
      <c r="F129" s="338" t="str">
        <f t="shared" si="5"/>
        <v>北海道月形町</v>
      </c>
      <c r="G129" s="339" t="s">
        <v>3051</v>
      </c>
      <c r="H129" s="338" t="s">
        <v>2709</v>
      </c>
      <c r="I129" s="338" t="s">
        <v>744</v>
      </c>
      <c r="K129" s="338" t="str">
        <f t="shared" si="6"/>
        <v>福島県昭和村</v>
      </c>
      <c r="L129" s="338" t="s">
        <v>3066</v>
      </c>
      <c r="M129" s="338" t="s">
        <v>2753</v>
      </c>
      <c r="N129" s="338" t="s">
        <v>3133</v>
      </c>
    </row>
    <row r="130" spans="1:14">
      <c r="A130" s="338" t="str">
        <f t="shared" ref="A130:A193" si="7">CONCATENATE(C130,D130)</f>
        <v>神奈川県横須賀市</v>
      </c>
      <c r="B130" s="324" t="s">
        <v>3113</v>
      </c>
      <c r="C130" s="338" t="s">
        <v>2608</v>
      </c>
      <c r="D130" s="339" t="s">
        <v>3132</v>
      </c>
      <c r="F130" s="338" t="str">
        <f t="shared" ref="F130:F193" si="8">CONCATENATE(H130,I130)</f>
        <v>北海道浦臼町</v>
      </c>
      <c r="G130" s="339" t="s">
        <v>3051</v>
      </c>
      <c r="H130" s="338" t="s">
        <v>2709</v>
      </c>
      <c r="I130" s="338" t="s">
        <v>743</v>
      </c>
      <c r="K130" s="338" t="str">
        <f t="shared" ref="K130:K193" si="9">CONCATENATE(M130,N130)</f>
        <v>群馬県片品村</v>
      </c>
      <c r="L130" s="338" t="s">
        <v>3066</v>
      </c>
      <c r="M130" s="338" t="s">
        <v>2643</v>
      </c>
      <c r="N130" s="338" t="s">
        <v>2737</v>
      </c>
    </row>
    <row r="131" spans="1:14">
      <c r="A131" s="338" t="str">
        <f t="shared" si="7"/>
        <v>神奈川県平塚市</v>
      </c>
      <c r="B131" s="324" t="s">
        <v>3113</v>
      </c>
      <c r="C131" s="338" t="s">
        <v>2608</v>
      </c>
      <c r="D131" s="339" t="s">
        <v>3131</v>
      </c>
      <c r="F131" s="338" t="str">
        <f t="shared" si="8"/>
        <v>北海道新十津川町</v>
      </c>
      <c r="G131" s="339" t="s">
        <v>3051</v>
      </c>
      <c r="H131" s="338" t="s">
        <v>2709</v>
      </c>
      <c r="I131" s="338" t="s">
        <v>742</v>
      </c>
      <c r="K131" s="338" t="str">
        <f t="shared" si="9"/>
        <v>新潟県小千谷市</v>
      </c>
      <c r="L131" s="338" t="s">
        <v>3066</v>
      </c>
      <c r="M131" s="338" t="s">
        <v>2606</v>
      </c>
      <c r="N131" s="338" t="s">
        <v>2728</v>
      </c>
    </row>
    <row r="132" spans="1:14">
      <c r="A132" s="338" t="str">
        <f t="shared" si="7"/>
        <v>神奈川県小田原市</v>
      </c>
      <c r="B132" s="324" t="s">
        <v>3113</v>
      </c>
      <c r="C132" s="338" t="s">
        <v>2608</v>
      </c>
      <c r="D132" s="339" t="s">
        <v>3130</v>
      </c>
      <c r="F132" s="338" t="str">
        <f t="shared" si="8"/>
        <v>北海道天塩町</v>
      </c>
      <c r="G132" s="339" t="s">
        <v>3051</v>
      </c>
      <c r="H132" s="338" t="s">
        <v>2709</v>
      </c>
      <c r="I132" s="338" t="s">
        <v>3129</v>
      </c>
      <c r="K132" s="338" t="str">
        <f t="shared" si="9"/>
        <v>新潟県加茂市</v>
      </c>
      <c r="L132" s="338" t="s">
        <v>3066</v>
      </c>
      <c r="M132" s="338" t="s">
        <v>2606</v>
      </c>
      <c r="N132" s="338" t="s">
        <v>3128</v>
      </c>
    </row>
    <row r="133" spans="1:14">
      <c r="A133" s="338" t="str">
        <f t="shared" si="7"/>
        <v>神奈川県茅ヶ崎市</v>
      </c>
      <c r="B133" s="324" t="s">
        <v>3113</v>
      </c>
      <c r="C133" s="338" t="s">
        <v>2608</v>
      </c>
      <c r="D133" s="339" t="s">
        <v>3127</v>
      </c>
      <c r="F133" s="338" t="str">
        <f t="shared" si="8"/>
        <v>北海道遠別町</v>
      </c>
      <c r="G133" s="339" t="s">
        <v>3051</v>
      </c>
      <c r="H133" s="338" t="s">
        <v>2709</v>
      </c>
      <c r="I133" s="338" t="s">
        <v>3126</v>
      </c>
      <c r="K133" s="338" t="str">
        <f t="shared" si="9"/>
        <v>新潟県十日町市</v>
      </c>
      <c r="L133" s="338" t="s">
        <v>3066</v>
      </c>
      <c r="M133" s="338" t="s">
        <v>2606</v>
      </c>
      <c r="N133" s="338" t="s">
        <v>3125</v>
      </c>
    </row>
    <row r="134" spans="1:14">
      <c r="A134" s="338" t="str">
        <f t="shared" si="7"/>
        <v>神奈川県大和市</v>
      </c>
      <c r="B134" s="324" t="s">
        <v>3113</v>
      </c>
      <c r="C134" s="338" t="s">
        <v>2608</v>
      </c>
      <c r="D134" s="339" t="s">
        <v>3124</v>
      </c>
      <c r="F134" s="338" t="str">
        <f t="shared" si="8"/>
        <v>北海道初山別村</v>
      </c>
      <c r="G134" s="339" t="s">
        <v>3051</v>
      </c>
      <c r="H134" s="338" t="s">
        <v>2709</v>
      </c>
      <c r="I134" s="338" t="s">
        <v>3123</v>
      </c>
      <c r="K134" s="338" t="str">
        <f t="shared" si="9"/>
        <v>新潟県糸魚川市</v>
      </c>
      <c r="L134" s="338" t="s">
        <v>3066</v>
      </c>
      <c r="M134" s="338" t="s">
        <v>2606</v>
      </c>
      <c r="N134" s="338" t="s">
        <v>2722</v>
      </c>
    </row>
    <row r="135" spans="1:14">
      <c r="A135" s="338" t="str">
        <f t="shared" si="7"/>
        <v>神奈川県伊勢原市</v>
      </c>
      <c r="B135" s="324" t="s">
        <v>3113</v>
      </c>
      <c r="C135" s="338" t="s">
        <v>2608</v>
      </c>
      <c r="D135" s="339" t="s">
        <v>3122</v>
      </c>
      <c r="F135" s="338" t="str">
        <f t="shared" si="8"/>
        <v>北海道羽幌町</v>
      </c>
      <c r="G135" s="339" t="s">
        <v>3051</v>
      </c>
      <c r="H135" s="338" t="s">
        <v>2709</v>
      </c>
      <c r="I135" s="338" t="s">
        <v>3121</v>
      </c>
      <c r="K135" s="338" t="str">
        <f t="shared" si="9"/>
        <v>新潟県妙高市</v>
      </c>
      <c r="L135" s="338" t="s">
        <v>3066</v>
      </c>
      <c r="M135" s="338" t="s">
        <v>2606</v>
      </c>
      <c r="N135" s="338" t="s">
        <v>2720</v>
      </c>
    </row>
    <row r="136" spans="1:14">
      <c r="A136" s="338" t="str">
        <f t="shared" si="7"/>
        <v>神奈川県綾瀬市</v>
      </c>
      <c r="B136" s="324" t="s">
        <v>3113</v>
      </c>
      <c r="C136" s="338" t="s">
        <v>2608</v>
      </c>
      <c r="D136" s="339" t="s">
        <v>3120</v>
      </c>
      <c r="F136" s="338" t="str">
        <f t="shared" si="8"/>
        <v>北海道苫前町</v>
      </c>
      <c r="G136" s="339" t="s">
        <v>3051</v>
      </c>
      <c r="H136" s="338" t="s">
        <v>2709</v>
      </c>
      <c r="I136" s="338" t="s">
        <v>3119</v>
      </c>
      <c r="K136" s="338" t="str">
        <f t="shared" si="9"/>
        <v>新潟県魚沼市</v>
      </c>
      <c r="L136" s="338" t="s">
        <v>3066</v>
      </c>
      <c r="M136" s="338" t="s">
        <v>2606</v>
      </c>
      <c r="N136" s="338" t="s">
        <v>2718</v>
      </c>
    </row>
    <row r="137" spans="1:14">
      <c r="A137" s="338" t="str">
        <f t="shared" si="7"/>
        <v>神奈川県寒川町</v>
      </c>
      <c r="B137" s="324" t="s">
        <v>3113</v>
      </c>
      <c r="C137" s="338" t="s">
        <v>2608</v>
      </c>
      <c r="D137" s="339" t="s">
        <v>3118</v>
      </c>
      <c r="F137" s="338" t="str">
        <f t="shared" si="8"/>
        <v>北海道小平町</v>
      </c>
      <c r="G137" s="339" t="s">
        <v>3051</v>
      </c>
      <c r="H137" s="338" t="s">
        <v>2709</v>
      </c>
      <c r="I137" s="338" t="s">
        <v>3117</v>
      </c>
      <c r="K137" s="338" t="str">
        <f t="shared" si="9"/>
        <v>新潟県南魚沼市</v>
      </c>
      <c r="L137" s="338" t="s">
        <v>3066</v>
      </c>
      <c r="M137" s="338" t="s">
        <v>2606</v>
      </c>
      <c r="N137" s="338" t="s">
        <v>2716</v>
      </c>
    </row>
    <row r="138" spans="1:14">
      <c r="A138" s="338" t="str">
        <f t="shared" si="7"/>
        <v>愛知県西尾市</v>
      </c>
      <c r="B138" s="324" t="s">
        <v>3113</v>
      </c>
      <c r="C138" s="338" t="s">
        <v>2488</v>
      </c>
      <c r="D138" s="339" t="s">
        <v>3116</v>
      </c>
      <c r="F138" s="338" t="str">
        <f t="shared" si="8"/>
        <v>北海道増毛町</v>
      </c>
      <c r="G138" s="339" t="s">
        <v>3051</v>
      </c>
      <c r="H138" s="338" t="s">
        <v>2709</v>
      </c>
      <c r="I138" s="338" t="s">
        <v>3115</v>
      </c>
      <c r="K138" s="338" t="str">
        <f t="shared" si="9"/>
        <v>新潟県阿賀町</v>
      </c>
      <c r="L138" s="338" t="s">
        <v>3066</v>
      </c>
      <c r="M138" s="338" t="s">
        <v>2606</v>
      </c>
      <c r="N138" s="338" t="s">
        <v>3114</v>
      </c>
    </row>
    <row r="139" spans="1:14">
      <c r="A139" s="338" t="str">
        <f t="shared" si="7"/>
        <v>愛知県知多市</v>
      </c>
      <c r="B139" s="324" t="s">
        <v>3113</v>
      </c>
      <c r="C139" s="338" t="s">
        <v>2488</v>
      </c>
      <c r="D139" s="339" t="s">
        <v>3112</v>
      </c>
      <c r="F139" s="338" t="str">
        <f t="shared" si="8"/>
        <v>北海道猿払村</v>
      </c>
      <c r="G139" s="339" t="s">
        <v>3051</v>
      </c>
      <c r="H139" s="338" t="s">
        <v>2709</v>
      </c>
      <c r="I139" s="338" t="s">
        <v>3111</v>
      </c>
      <c r="K139" s="338" t="str">
        <f t="shared" si="9"/>
        <v>新潟県湯沢町</v>
      </c>
      <c r="L139" s="338" t="s">
        <v>3066</v>
      </c>
      <c r="M139" s="338" t="s">
        <v>2606</v>
      </c>
      <c r="N139" s="338" t="s">
        <v>3110</v>
      </c>
    </row>
    <row r="140" spans="1:14">
      <c r="A140" s="338" t="str">
        <f t="shared" si="7"/>
        <v>愛知県知立市</v>
      </c>
      <c r="B140" s="324" t="s">
        <v>3081</v>
      </c>
      <c r="C140" s="338" t="s">
        <v>2488</v>
      </c>
      <c r="D140" s="339" t="s">
        <v>3109</v>
      </c>
      <c r="F140" s="338" t="str">
        <f t="shared" si="8"/>
        <v>北海道枝幸町</v>
      </c>
      <c r="G140" s="339" t="s">
        <v>3051</v>
      </c>
      <c r="H140" s="338" t="s">
        <v>2709</v>
      </c>
      <c r="I140" s="338" t="s">
        <v>3108</v>
      </c>
      <c r="K140" s="338" t="str">
        <f t="shared" si="9"/>
        <v>新潟県津南町</v>
      </c>
      <c r="L140" s="338" t="s">
        <v>3066</v>
      </c>
      <c r="M140" s="338" t="s">
        <v>2606</v>
      </c>
      <c r="N140" s="338" t="s">
        <v>3107</v>
      </c>
    </row>
    <row r="141" spans="1:14">
      <c r="A141" s="338" t="str">
        <f t="shared" si="7"/>
        <v>愛知県清須市</v>
      </c>
      <c r="B141" s="324" t="s">
        <v>3081</v>
      </c>
      <c r="C141" s="338" t="s">
        <v>2488</v>
      </c>
      <c r="D141" s="339" t="s">
        <v>3106</v>
      </c>
      <c r="F141" s="338" t="str">
        <f t="shared" si="8"/>
        <v>北海道豊富町</v>
      </c>
      <c r="G141" s="339" t="s">
        <v>3051</v>
      </c>
      <c r="H141" s="338" t="s">
        <v>2709</v>
      </c>
      <c r="I141" s="338" t="s">
        <v>3105</v>
      </c>
      <c r="K141" s="338" t="str">
        <f t="shared" si="9"/>
        <v>新潟県関川村</v>
      </c>
      <c r="L141" s="338" t="s">
        <v>3066</v>
      </c>
      <c r="M141" s="338" t="s">
        <v>2606</v>
      </c>
      <c r="N141" s="338" t="s">
        <v>2705</v>
      </c>
    </row>
    <row r="142" spans="1:14">
      <c r="A142" s="338" t="str">
        <f t="shared" si="7"/>
        <v>愛知県みよし市</v>
      </c>
      <c r="B142" s="324" t="s">
        <v>3081</v>
      </c>
      <c r="C142" s="338" t="s">
        <v>2488</v>
      </c>
      <c r="D142" s="339" t="s">
        <v>3104</v>
      </c>
      <c r="F142" s="338" t="str">
        <f t="shared" si="8"/>
        <v>北海道礼文町</v>
      </c>
      <c r="G142" s="339" t="s">
        <v>3051</v>
      </c>
      <c r="H142" s="338" t="s">
        <v>2709</v>
      </c>
      <c r="I142" s="338" t="s">
        <v>3103</v>
      </c>
      <c r="K142" s="338" t="str">
        <f t="shared" si="9"/>
        <v>富山県上市町</v>
      </c>
      <c r="L142" s="338" t="s">
        <v>3066</v>
      </c>
      <c r="M142" s="338" t="s">
        <v>2596</v>
      </c>
      <c r="N142" s="338" t="s">
        <v>2600</v>
      </c>
    </row>
    <row r="143" spans="1:14">
      <c r="A143" s="338" t="str">
        <f t="shared" si="7"/>
        <v>愛知県長久手市</v>
      </c>
      <c r="B143" s="324" t="s">
        <v>3081</v>
      </c>
      <c r="C143" s="338" t="s">
        <v>2488</v>
      </c>
      <c r="D143" s="339" t="s">
        <v>3102</v>
      </c>
      <c r="F143" s="338" t="str">
        <f t="shared" si="8"/>
        <v>北海道利尻町</v>
      </c>
      <c r="G143" s="339" t="s">
        <v>3051</v>
      </c>
      <c r="H143" s="338" t="s">
        <v>2709</v>
      </c>
      <c r="I143" s="338" t="s">
        <v>3101</v>
      </c>
      <c r="K143" s="338" t="str">
        <f t="shared" si="9"/>
        <v>富山県立山町</v>
      </c>
      <c r="L143" s="338" t="s">
        <v>3066</v>
      </c>
      <c r="M143" s="338" t="s">
        <v>2596</v>
      </c>
      <c r="N143" s="338" t="s">
        <v>2598</v>
      </c>
    </row>
    <row r="144" spans="1:14">
      <c r="A144" s="338" t="str">
        <f t="shared" si="7"/>
        <v>三重県四日市市</v>
      </c>
      <c r="B144" s="324" t="s">
        <v>3081</v>
      </c>
      <c r="C144" s="338" t="s">
        <v>2479</v>
      </c>
      <c r="D144" s="339" t="s">
        <v>3100</v>
      </c>
      <c r="F144" s="338" t="str">
        <f t="shared" si="8"/>
        <v>北海道利尻富士町</v>
      </c>
      <c r="G144" s="339" t="s">
        <v>3051</v>
      </c>
      <c r="H144" s="338" t="s">
        <v>2709</v>
      </c>
      <c r="I144" s="338" t="s">
        <v>3099</v>
      </c>
      <c r="K144" s="338" t="str">
        <f t="shared" si="9"/>
        <v>福井県大野市</v>
      </c>
      <c r="L144" s="338" t="s">
        <v>3066</v>
      </c>
      <c r="M144" s="338" t="s">
        <v>2590</v>
      </c>
      <c r="N144" s="338" t="s">
        <v>3098</v>
      </c>
    </row>
    <row r="145" spans="1:14">
      <c r="A145" s="338" t="str">
        <f t="shared" si="7"/>
        <v>滋賀県大津市</v>
      </c>
      <c r="B145" s="324" t="s">
        <v>3081</v>
      </c>
      <c r="C145" s="338" t="s">
        <v>2469</v>
      </c>
      <c r="D145" s="339" t="s">
        <v>3097</v>
      </c>
      <c r="F145" s="338" t="str">
        <f t="shared" si="8"/>
        <v>北海道斜里町</v>
      </c>
      <c r="G145" s="339" t="s">
        <v>3051</v>
      </c>
      <c r="H145" s="338" t="s">
        <v>2709</v>
      </c>
      <c r="I145" s="338" t="s">
        <v>3096</v>
      </c>
      <c r="K145" s="338" t="str">
        <f t="shared" si="9"/>
        <v>福井県勝山市</v>
      </c>
      <c r="L145" s="338" t="s">
        <v>3066</v>
      </c>
      <c r="M145" s="338" t="s">
        <v>2590</v>
      </c>
      <c r="N145" s="338" t="s">
        <v>2703</v>
      </c>
    </row>
    <row r="146" spans="1:14">
      <c r="A146" s="338" t="str">
        <f t="shared" si="7"/>
        <v>滋賀県草津市</v>
      </c>
      <c r="B146" s="324" t="s">
        <v>3081</v>
      </c>
      <c r="C146" s="338" t="s">
        <v>2469</v>
      </c>
      <c r="D146" s="339" t="s">
        <v>3095</v>
      </c>
      <c r="F146" s="338" t="str">
        <f t="shared" si="8"/>
        <v>北海道雄武町</v>
      </c>
      <c r="G146" s="339" t="s">
        <v>3051</v>
      </c>
      <c r="H146" s="338" t="s">
        <v>2709</v>
      </c>
      <c r="I146" s="338" t="s">
        <v>3094</v>
      </c>
      <c r="K146" s="338" t="str">
        <f t="shared" si="9"/>
        <v>福井県池田町</v>
      </c>
      <c r="L146" s="338" t="s">
        <v>3066</v>
      </c>
      <c r="M146" s="338" t="s">
        <v>2590</v>
      </c>
      <c r="N146" s="338" t="s">
        <v>3093</v>
      </c>
    </row>
    <row r="147" spans="1:14">
      <c r="A147" s="338" t="str">
        <f t="shared" si="7"/>
        <v>滋賀県栗東市</v>
      </c>
      <c r="B147" s="324" t="s">
        <v>3081</v>
      </c>
      <c r="C147" s="338" t="s">
        <v>2469</v>
      </c>
      <c r="D147" s="339" t="s">
        <v>3092</v>
      </c>
      <c r="F147" s="338" t="str">
        <f t="shared" si="8"/>
        <v>北海道豊浦町</v>
      </c>
      <c r="G147" s="339" t="s">
        <v>3051</v>
      </c>
      <c r="H147" s="338" t="s">
        <v>2709</v>
      </c>
      <c r="I147" s="338" t="s">
        <v>686</v>
      </c>
      <c r="K147" s="338" t="str">
        <f t="shared" si="9"/>
        <v>長野県飯山市</v>
      </c>
      <c r="L147" s="338" t="s">
        <v>3066</v>
      </c>
      <c r="M147" s="338" t="s">
        <v>2538</v>
      </c>
      <c r="N147" s="338" t="s">
        <v>2666</v>
      </c>
    </row>
    <row r="148" spans="1:14">
      <c r="A148" s="338" t="str">
        <f t="shared" si="7"/>
        <v>京都府京都市</v>
      </c>
      <c r="B148" s="324" t="s">
        <v>3081</v>
      </c>
      <c r="C148" s="338" t="s">
        <v>2465</v>
      </c>
      <c r="D148" s="339" t="s">
        <v>3091</v>
      </c>
      <c r="F148" s="338" t="str">
        <f t="shared" si="8"/>
        <v>北海道洞爺湖町</v>
      </c>
      <c r="G148" s="339" t="s">
        <v>3051</v>
      </c>
      <c r="H148" s="338" t="s">
        <v>2709</v>
      </c>
      <c r="I148" s="338" t="s">
        <v>682</v>
      </c>
      <c r="K148" s="338" t="str">
        <f t="shared" si="9"/>
        <v>長野県白馬村</v>
      </c>
      <c r="L148" s="338" t="s">
        <v>3066</v>
      </c>
      <c r="M148" s="338" t="s">
        <v>2538</v>
      </c>
      <c r="N148" s="338" t="s">
        <v>3090</v>
      </c>
    </row>
    <row r="149" spans="1:14">
      <c r="A149" s="338" t="str">
        <f t="shared" si="7"/>
        <v>大阪府堺市</v>
      </c>
      <c r="B149" s="324" t="s">
        <v>3081</v>
      </c>
      <c r="C149" s="338" t="s">
        <v>2773</v>
      </c>
      <c r="D149" s="339" t="s">
        <v>3089</v>
      </c>
      <c r="F149" s="338" t="str">
        <f t="shared" si="8"/>
        <v>北海道壮瞥町</v>
      </c>
      <c r="G149" s="339" t="s">
        <v>3051</v>
      </c>
      <c r="H149" s="338" t="s">
        <v>2709</v>
      </c>
      <c r="I149" s="338" t="s">
        <v>3088</v>
      </c>
      <c r="K149" s="338" t="str">
        <f t="shared" si="9"/>
        <v>長野県小谷村</v>
      </c>
      <c r="L149" s="338" t="s">
        <v>3066</v>
      </c>
      <c r="M149" s="338" t="s">
        <v>2538</v>
      </c>
      <c r="N149" s="338" t="s">
        <v>3087</v>
      </c>
    </row>
    <row r="150" spans="1:14">
      <c r="A150" s="338" t="str">
        <f t="shared" si="7"/>
        <v>大阪府枚方市</v>
      </c>
      <c r="B150" s="324" t="s">
        <v>3081</v>
      </c>
      <c r="C150" s="338" t="s">
        <v>2773</v>
      </c>
      <c r="D150" s="339" t="s">
        <v>3086</v>
      </c>
      <c r="F150" s="338" t="str">
        <f t="shared" si="8"/>
        <v>北海道白老町</v>
      </c>
      <c r="G150" s="339" t="s">
        <v>3051</v>
      </c>
      <c r="H150" s="338" t="s">
        <v>2709</v>
      </c>
      <c r="I150" s="338" t="s">
        <v>3085</v>
      </c>
      <c r="K150" s="338" t="str">
        <f t="shared" si="9"/>
        <v>長野県高山村</v>
      </c>
      <c r="L150" s="338" t="s">
        <v>3066</v>
      </c>
      <c r="M150" s="338" t="s">
        <v>2538</v>
      </c>
      <c r="N150" s="338" t="s">
        <v>2739</v>
      </c>
    </row>
    <row r="151" spans="1:14">
      <c r="A151" s="338" t="str">
        <f t="shared" si="7"/>
        <v>大阪府茨木市</v>
      </c>
      <c r="B151" s="324" t="s">
        <v>3081</v>
      </c>
      <c r="C151" s="338" t="s">
        <v>2773</v>
      </c>
      <c r="D151" s="339" t="s">
        <v>3084</v>
      </c>
      <c r="F151" s="338" t="str">
        <f t="shared" si="8"/>
        <v>北海道むかわ町</v>
      </c>
      <c r="G151" s="339" t="s">
        <v>3051</v>
      </c>
      <c r="H151" s="338" t="s">
        <v>2709</v>
      </c>
      <c r="I151" s="338" t="s">
        <v>3083</v>
      </c>
      <c r="K151" s="338" t="str">
        <f t="shared" si="9"/>
        <v>長野県山ノ内町</v>
      </c>
      <c r="L151" s="338" t="s">
        <v>3066</v>
      </c>
      <c r="M151" s="338" t="s">
        <v>2538</v>
      </c>
      <c r="N151" s="338" t="s">
        <v>3082</v>
      </c>
    </row>
    <row r="152" spans="1:14">
      <c r="A152" s="338" t="str">
        <f t="shared" si="7"/>
        <v>大阪府八尾市</v>
      </c>
      <c r="B152" s="324" t="s">
        <v>3081</v>
      </c>
      <c r="C152" s="338" t="s">
        <v>2773</v>
      </c>
      <c r="D152" s="339" t="s">
        <v>3080</v>
      </c>
      <c r="F152" s="338" t="str">
        <f t="shared" si="8"/>
        <v>北海道日高町</v>
      </c>
      <c r="G152" s="339" t="s">
        <v>3051</v>
      </c>
      <c r="H152" s="338" t="s">
        <v>2709</v>
      </c>
      <c r="I152" s="338" t="s">
        <v>3079</v>
      </c>
      <c r="K152" s="338" t="str">
        <f t="shared" si="9"/>
        <v>長野県木島平村</v>
      </c>
      <c r="L152" s="338" t="s">
        <v>3066</v>
      </c>
      <c r="M152" s="338" t="s">
        <v>2538</v>
      </c>
      <c r="N152" s="338" t="s">
        <v>3078</v>
      </c>
    </row>
    <row r="153" spans="1:14">
      <c r="A153" s="338" t="str">
        <f t="shared" si="7"/>
        <v>大阪府柏原市</v>
      </c>
      <c r="B153" s="324" t="s">
        <v>3028</v>
      </c>
      <c r="C153" s="338" t="s">
        <v>2773</v>
      </c>
      <c r="D153" s="339" t="s">
        <v>3077</v>
      </c>
      <c r="F153" s="338" t="str">
        <f t="shared" si="8"/>
        <v>北海道新冠町</v>
      </c>
      <c r="G153" s="339" t="s">
        <v>3051</v>
      </c>
      <c r="H153" s="338" t="s">
        <v>2709</v>
      </c>
      <c r="I153" s="338" t="s">
        <v>3076</v>
      </c>
      <c r="K153" s="338" t="str">
        <f t="shared" si="9"/>
        <v>長野県野沢温泉村</v>
      </c>
      <c r="L153" s="338" t="s">
        <v>3066</v>
      </c>
      <c r="M153" s="338" t="s">
        <v>2538</v>
      </c>
      <c r="N153" s="338" t="s">
        <v>3075</v>
      </c>
    </row>
    <row r="154" spans="1:14">
      <c r="A154" s="338" t="str">
        <f t="shared" si="7"/>
        <v>大阪府東大阪市</v>
      </c>
      <c r="B154" s="324" t="s">
        <v>3028</v>
      </c>
      <c r="C154" s="338" t="s">
        <v>2773</v>
      </c>
      <c r="D154" s="339" t="s">
        <v>3074</v>
      </c>
      <c r="F154" s="338" t="str">
        <f t="shared" si="8"/>
        <v>北海道様似町</v>
      </c>
      <c r="G154" s="339" t="s">
        <v>3051</v>
      </c>
      <c r="H154" s="338" t="s">
        <v>2709</v>
      </c>
      <c r="I154" s="338" t="s">
        <v>3073</v>
      </c>
      <c r="K154" s="338" t="str">
        <f t="shared" si="9"/>
        <v>長野県信濃町</v>
      </c>
      <c r="L154" s="338" t="s">
        <v>3066</v>
      </c>
      <c r="M154" s="338" t="s">
        <v>2538</v>
      </c>
      <c r="N154" s="338" t="s">
        <v>3072</v>
      </c>
    </row>
    <row r="155" spans="1:14">
      <c r="A155" s="338" t="str">
        <f t="shared" si="7"/>
        <v>大阪府交野市</v>
      </c>
      <c r="B155" s="324" t="s">
        <v>3028</v>
      </c>
      <c r="C155" s="338" t="s">
        <v>2773</v>
      </c>
      <c r="D155" s="339" t="s">
        <v>3071</v>
      </c>
      <c r="F155" s="338" t="str">
        <f t="shared" si="8"/>
        <v>北海道新得町</v>
      </c>
      <c r="G155" s="339" t="s">
        <v>3051</v>
      </c>
      <c r="H155" s="338" t="s">
        <v>2709</v>
      </c>
      <c r="I155" s="338" t="s">
        <v>3070</v>
      </c>
      <c r="K155" s="338" t="str">
        <f t="shared" si="9"/>
        <v>長野県栄村</v>
      </c>
      <c r="L155" s="338" t="s">
        <v>3066</v>
      </c>
      <c r="M155" s="338" t="s">
        <v>2538</v>
      </c>
      <c r="N155" s="338" t="s">
        <v>3069</v>
      </c>
    </row>
    <row r="156" spans="1:14">
      <c r="A156" s="338" t="str">
        <f t="shared" si="7"/>
        <v>大阪府摂津市</v>
      </c>
      <c r="B156" s="324" t="s">
        <v>3028</v>
      </c>
      <c r="C156" s="338" t="s">
        <v>2773</v>
      </c>
      <c r="D156" s="339" t="s">
        <v>3068</v>
      </c>
      <c r="F156" s="338" t="str">
        <f t="shared" si="8"/>
        <v>北海道広尾町</v>
      </c>
      <c r="G156" s="339" t="s">
        <v>3051</v>
      </c>
      <c r="H156" s="338" t="s">
        <v>2709</v>
      </c>
      <c r="I156" s="338" t="s">
        <v>3067</v>
      </c>
      <c r="K156" s="338" t="str">
        <f t="shared" si="9"/>
        <v>岐阜県白川村</v>
      </c>
      <c r="L156" s="338" t="s">
        <v>3066</v>
      </c>
      <c r="M156" s="338" t="s">
        <v>2518</v>
      </c>
      <c r="N156" s="338" t="s">
        <v>2553</v>
      </c>
    </row>
    <row r="157" spans="1:14">
      <c r="A157" s="338" t="str">
        <f t="shared" si="7"/>
        <v>大阪府島本町</v>
      </c>
      <c r="B157" s="324" t="s">
        <v>3028</v>
      </c>
      <c r="C157" s="338" t="s">
        <v>2773</v>
      </c>
      <c r="D157" s="339" t="s">
        <v>3065</v>
      </c>
      <c r="F157" s="338" t="str">
        <f t="shared" si="8"/>
        <v>北海道釧路町</v>
      </c>
      <c r="G157" s="339" t="s">
        <v>3051</v>
      </c>
      <c r="H157" s="338" t="s">
        <v>2709</v>
      </c>
      <c r="I157" s="338" t="s">
        <v>3064</v>
      </c>
      <c r="K157" s="338" t="str">
        <f t="shared" si="9"/>
        <v>北海道岩見沢市</v>
      </c>
      <c r="L157" s="338" t="s">
        <v>2966</v>
      </c>
      <c r="M157" s="338" t="s">
        <v>2709</v>
      </c>
      <c r="N157" s="338" t="s">
        <v>3063</v>
      </c>
    </row>
    <row r="158" spans="1:14">
      <c r="A158" s="338" t="str">
        <f t="shared" si="7"/>
        <v>兵庫県尼崎市</v>
      </c>
      <c r="B158" s="324" t="s">
        <v>3028</v>
      </c>
      <c r="C158" s="338" t="s">
        <v>2456</v>
      </c>
      <c r="D158" s="339" t="s">
        <v>3062</v>
      </c>
      <c r="F158" s="338" t="str">
        <f t="shared" si="8"/>
        <v>北海道厚岸町</v>
      </c>
      <c r="G158" s="339" t="s">
        <v>3051</v>
      </c>
      <c r="H158" s="338" t="s">
        <v>2709</v>
      </c>
      <c r="I158" s="338" t="s">
        <v>653</v>
      </c>
      <c r="K158" s="338" t="str">
        <f t="shared" si="9"/>
        <v>北海道伊達市</v>
      </c>
      <c r="L158" s="338" t="s">
        <v>2966</v>
      </c>
      <c r="M158" s="338" t="s">
        <v>2709</v>
      </c>
      <c r="N158" s="338" t="s">
        <v>3061</v>
      </c>
    </row>
    <row r="159" spans="1:14">
      <c r="A159" s="338" t="str">
        <f t="shared" si="7"/>
        <v>兵庫県伊丹市</v>
      </c>
      <c r="B159" s="324" t="s">
        <v>3028</v>
      </c>
      <c r="C159" s="338" t="s">
        <v>2456</v>
      </c>
      <c r="D159" s="339" t="s">
        <v>3060</v>
      </c>
      <c r="F159" s="338" t="str">
        <f t="shared" si="8"/>
        <v>北海道浜中町</v>
      </c>
      <c r="G159" s="339" t="s">
        <v>3051</v>
      </c>
      <c r="H159" s="338" t="s">
        <v>2709</v>
      </c>
      <c r="I159" s="338" t="s">
        <v>652</v>
      </c>
      <c r="K159" s="338" t="str">
        <f t="shared" si="9"/>
        <v>北海道石狩市</v>
      </c>
      <c r="L159" s="338" t="s">
        <v>2966</v>
      </c>
      <c r="M159" s="338" t="s">
        <v>2709</v>
      </c>
      <c r="N159" s="338" t="s">
        <v>3059</v>
      </c>
    </row>
    <row r="160" spans="1:14">
      <c r="A160" s="338" t="str">
        <f t="shared" si="7"/>
        <v>兵庫県高砂市</v>
      </c>
      <c r="B160" s="324" t="s">
        <v>3028</v>
      </c>
      <c r="C160" s="338" t="s">
        <v>2456</v>
      </c>
      <c r="D160" s="339" t="s">
        <v>3058</v>
      </c>
      <c r="F160" s="338" t="str">
        <f t="shared" si="8"/>
        <v>北海道白糠町</v>
      </c>
      <c r="G160" s="339" t="s">
        <v>3051</v>
      </c>
      <c r="H160" s="338" t="s">
        <v>2709</v>
      </c>
      <c r="I160" s="338" t="s">
        <v>3057</v>
      </c>
      <c r="K160" s="338" t="str">
        <f t="shared" si="9"/>
        <v>北海道せたな町</v>
      </c>
      <c r="L160" s="338" t="s">
        <v>2966</v>
      </c>
      <c r="M160" s="338" t="s">
        <v>2709</v>
      </c>
      <c r="N160" s="338" t="s">
        <v>3056</v>
      </c>
    </row>
    <row r="161" spans="1:14">
      <c r="A161" s="338" t="str">
        <f t="shared" si="7"/>
        <v>兵庫県川西市</v>
      </c>
      <c r="B161" s="324" t="s">
        <v>3028</v>
      </c>
      <c r="C161" s="338" t="s">
        <v>2456</v>
      </c>
      <c r="D161" s="339" t="s">
        <v>3055</v>
      </c>
      <c r="F161" s="338" t="str">
        <f t="shared" si="8"/>
        <v>北海道標津町</v>
      </c>
      <c r="G161" s="339" t="s">
        <v>3051</v>
      </c>
      <c r="H161" s="338" t="s">
        <v>2709</v>
      </c>
      <c r="I161" s="338" t="s">
        <v>3054</v>
      </c>
      <c r="K161" s="338" t="str">
        <f t="shared" si="9"/>
        <v>北海道洞爺湖町</v>
      </c>
      <c r="L161" s="338" t="s">
        <v>2966</v>
      </c>
      <c r="M161" s="338" t="s">
        <v>2709</v>
      </c>
      <c r="N161" s="338" t="s">
        <v>3053</v>
      </c>
    </row>
    <row r="162" spans="1:14">
      <c r="A162" s="338" t="str">
        <f t="shared" si="7"/>
        <v>兵庫県三田市</v>
      </c>
      <c r="B162" s="324" t="s">
        <v>3028</v>
      </c>
      <c r="C162" s="338" t="s">
        <v>2456</v>
      </c>
      <c r="D162" s="339" t="s">
        <v>3052</v>
      </c>
      <c r="F162" s="338" t="str">
        <f t="shared" si="8"/>
        <v>北海道羅臼町</v>
      </c>
      <c r="G162" s="339" t="s">
        <v>3051</v>
      </c>
      <c r="H162" s="338" t="s">
        <v>2709</v>
      </c>
      <c r="I162" s="338" t="s">
        <v>3050</v>
      </c>
      <c r="K162" s="338" t="str">
        <f t="shared" si="9"/>
        <v>北海道遠軽町</v>
      </c>
      <c r="L162" s="338" t="s">
        <v>2966</v>
      </c>
      <c r="M162" s="338" t="s">
        <v>2709</v>
      </c>
      <c r="N162" s="338" t="s">
        <v>3049</v>
      </c>
    </row>
    <row r="163" spans="1:14">
      <c r="A163" s="338" t="str">
        <f t="shared" si="7"/>
        <v>奈良県奈良市</v>
      </c>
      <c r="B163" s="324" t="s">
        <v>3048</v>
      </c>
      <c r="C163" s="338" t="s">
        <v>2445</v>
      </c>
      <c r="D163" s="339" t="s">
        <v>3047</v>
      </c>
      <c r="F163" s="338" t="str">
        <f t="shared" si="8"/>
        <v>北海道函館市</v>
      </c>
      <c r="G163" s="339" t="s">
        <v>3003</v>
      </c>
      <c r="H163" s="338" t="s">
        <v>2709</v>
      </c>
      <c r="I163" s="339" t="s">
        <v>3046</v>
      </c>
      <c r="K163" s="338" t="str">
        <f t="shared" si="9"/>
        <v>青森県弘前市</v>
      </c>
      <c r="L163" s="338" t="s">
        <v>2966</v>
      </c>
      <c r="M163" s="338" t="s">
        <v>2946</v>
      </c>
      <c r="N163" s="338" t="s">
        <v>3045</v>
      </c>
    </row>
    <row r="164" spans="1:14">
      <c r="A164" s="338" t="str">
        <f t="shared" si="7"/>
        <v>奈良県大和郡山市</v>
      </c>
      <c r="B164" s="324" t="s">
        <v>3028</v>
      </c>
      <c r="C164" s="338" t="s">
        <v>2445</v>
      </c>
      <c r="D164" s="339" t="s">
        <v>3044</v>
      </c>
      <c r="F164" s="338" t="str">
        <f t="shared" si="8"/>
        <v>北海道室蘭市</v>
      </c>
      <c r="G164" s="339" t="s">
        <v>3003</v>
      </c>
      <c r="H164" s="338" t="s">
        <v>2709</v>
      </c>
      <c r="I164" s="338" t="s">
        <v>3043</v>
      </c>
      <c r="K164" s="338" t="str">
        <f t="shared" si="9"/>
        <v>青森県五所川原市</v>
      </c>
      <c r="L164" s="338" t="s">
        <v>2966</v>
      </c>
      <c r="M164" s="338" t="s">
        <v>2946</v>
      </c>
      <c r="N164" s="338" t="s">
        <v>3042</v>
      </c>
    </row>
    <row r="165" spans="1:14">
      <c r="A165" s="338" t="str">
        <f t="shared" si="7"/>
        <v>奈良県川西町</v>
      </c>
      <c r="B165" s="324" t="s">
        <v>3028</v>
      </c>
      <c r="C165" s="338" t="s">
        <v>2445</v>
      </c>
      <c r="D165" s="339" t="s">
        <v>3041</v>
      </c>
      <c r="F165" s="338" t="str">
        <f t="shared" si="8"/>
        <v>北海道苫小牧市</v>
      </c>
      <c r="G165" s="339" t="s">
        <v>3003</v>
      </c>
      <c r="H165" s="338" t="s">
        <v>2709</v>
      </c>
      <c r="I165" s="338" t="s">
        <v>3040</v>
      </c>
      <c r="K165" s="338" t="str">
        <f t="shared" si="9"/>
        <v>青森県十和田市</v>
      </c>
      <c r="L165" s="338" t="s">
        <v>2966</v>
      </c>
      <c r="M165" s="338" t="s">
        <v>2946</v>
      </c>
      <c r="N165" s="342" t="s">
        <v>3039</v>
      </c>
    </row>
    <row r="166" spans="1:14">
      <c r="A166" s="338" t="str">
        <f t="shared" si="7"/>
        <v>広島県広島市</v>
      </c>
      <c r="B166" s="324" t="s">
        <v>3028</v>
      </c>
      <c r="C166" s="338" t="s">
        <v>2429</v>
      </c>
      <c r="D166" s="339" t="s">
        <v>3038</v>
      </c>
      <c r="F166" s="338" t="str">
        <f t="shared" si="8"/>
        <v>北海道登別市</v>
      </c>
      <c r="G166" s="339" t="s">
        <v>3003</v>
      </c>
      <c r="H166" s="338" t="s">
        <v>2709</v>
      </c>
      <c r="I166" s="338" t="s">
        <v>3037</v>
      </c>
      <c r="K166" s="338" t="str">
        <f t="shared" si="9"/>
        <v>青森県平川市</v>
      </c>
      <c r="L166" s="338" t="s">
        <v>2966</v>
      </c>
      <c r="M166" s="338" t="s">
        <v>2946</v>
      </c>
      <c r="N166" s="338" t="s">
        <v>3036</v>
      </c>
    </row>
    <row r="167" spans="1:14">
      <c r="A167" s="338" t="str">
        <f t="shared" si="7"/>
        <v>広島県府中町</v>
      </c>
      <c r="B167" s="324" t="s">
        <v>3028</v>
      </c>
      <c r="C167" s="338" t="s">
        <v>2429</v>
      </c>
      <c r="D167" s="339" t="s">
        <v>3035</v>
      </c>
      <c r="F167" s="338" t="str">
        <f t="shared" si="8"/>
        <v>北海道北斗市</v>
      </c>
      <c r="G167" s="339" t="s">
        <v>3003</v>
      </c>
      <c r="H167" s="338" t="s">
        <v>2709</v>
      </c>
      <c r="I167" s="342" t="s">
        <v>3034</v>
      </c>
      <c r="K167" s="338" t="str">
        <f t="shared" si="9"/>
        <v>青森県東北町</v>
      </c>
      <c r="L167" s="338" t="s">
        <v>2966</v>
      </c>
      <c r="M167" s="338" t="s">
        <v>2946</v>
      </c>
      <c r="N167" s="338" t="s">
        <v>3033</v>
      </c>
    </row>
    <row r="168" spans="1:14">
      <c r="A168" s="338" t="str">
        <f t="shared" si="7"/>
        <v>福岡県福岡市</v>
      </c>
      <c r="B168" s="324" t="s">
        <v>3028</v>
      </c>
      <c r="C168" s="338" t="s">
        <v>2401</v>
      </c>
      <c r="D168" s="339" t="s">
        <v>3032</v>
      </c>
      <c r="F168" s="338" t="str">
        <f t="shared" si="8"/>
        <v>北海道松前町</v>
      </c>
      <c r="G168" s="339" t="s">
        <v>3003</v>
      </c>
      <c r="H168" s="338" t="s">
        <v>2709</v>
      </c>
      <c r="I168" s="338" t="s">
        <v>3031</v>
      </c>
      <c r="K168" s="338" t="str">
        <f t="shared" si="9"/>
        <v>岩手県八幡平市</v>
      </c>
      <c r="L168" s="338" t="s">
        <v>2966</v>
      </c>
      <c r="M168" s="338" t="s">
        <v>2900</v>
      </c>
      <c r="N168" s="338" t="s">
        <v>2930</v>
      </c>
    </row>
    <row r="169" spans="1:14">
      <c r="A169" s="338" t="str">
        <f t="shared" si="7"/>
        <v>福岡県春日市</v>
      </c>
      <c r="B169" s="324" t="s">
        <v>3028</v>
      </c>
      <c r="C169" s="338" t="s">
        <v>2401</v>
      </c>
      <c r="D169" s="339" t="s">
        <v>3030</v>
      </c>
      <c r="F169" s="338" t="str">
        <f t="shared" si="8"/>
        <v>北海道知内町</v>
      </c>
      <c r="G169" s="339" t="s">
        <v>3003</v>
      </c>
      <c r="H169" s="338" t="s">
        <v>2709</v>
      </c>
      <c r="I169" s="338" t="s">
        <v>3029</v>
      </c>
      <c r="K169" s="338" t="str">
        <f t="shared" si="9"/>
        <v>宮城県大崎市</v>
      </c>
      <c r="L169" s="338" t="s">
        <v>2966</v>
      </c>
      <c r="M169" s="338" t="s">
        <v>2700</v>
      </c>
      <c r="N169" s="338" t="s">
        <v>2893</v>
      </c>
    </row>
    <row r="170" spans="1:14">
      <c r="A170" s="338" t="str">
        <f t="shared" si="7"/>
        <v>福岡県福津市</v>
      </c>
      <c r="B170" s="324" t="s">
        <v>3028</v>
      </c>
      <c r="C170" s="338" t="s">
        <v>2401</v>
      </c>
      <c r="D170" s="339" t="s">
        <v>3027</v>
      </c>
      <c r="F170" s="338" t="str">
        <f t="shared" si="8"/>
        <v>北海道木古内町</v>
      </c>
      <c r="G170" s="339" t="s">
        <v>3003</v>
      </c>
      <c r="H170" s="338" t="s">
        <v>2709</v>
      </c>
      <c r="I170" s="338" t="s">
        <v>3026</v>
      </c>
      <c r="K170" s="338" t="str">
        <f t="shared" si="9"/>
        <v>秋田県横手市</v>
      </c>
      <c r="L170" s="338" t="s">
        <v>2966</v>
      </c>
      <c r="M170" s="338" t="s">
        <v>2850</v>
      </c>
      <c r="N170" s="338" t="s">
        <v>2880</v>
      </c>
    </row>
    <row r="171" spans="1:14">
      <c r="A171" s="338" t="str">
        <f t="shared" si="7"/>
        <v>宮城県仙台市</v>
      </c>
      <c r="B171" s="324" t="s">
        <v>540</v>
      </c>
      <c r="C171" s="338" t="s">
        <v>2700</v>
      </c>
      <c r="D171" s="339" t="s">
        <v>3025</v>
      </c>
      <c r="F171" s="338" t="str">
        <f t="shared" si="8"/>
        <v>北海道七飯町</v>
      </c>
      <c r="G171" s="339" t="s">
        <v>3003</v>
      </c>
      <c r="H171" s="338" t="s">
        <v>2709</v>
      </c>
      <c r="I171" s="338" t="s">
        <v>3024</v>
      </c>
      <c r="K171" s="338" t="str">
        <f t="shared" si="9"/>
        <v>秋田県大館市</v>
      </c>
      <c r="L171" s="338" t="s">
        <v>2966</v>
      </c>
      <c r="M171" s="338" t="s">
        <v>2850</v>
      </c>
      <c r="N171" s="338" t="s">
        <v>2878</v>
      </c>
    </row>
    <row r="172" spans="1:14">
      <c r="A172" s="338" t="str">
        <f t="shared" si="7"/>
        <v>宮城県七ヶ浜町</v>
      </c>
      <c r="B172" s="324" t="s">
        <v>540</v>
      </c>
      <c r="C172" s="338" t="s">
        <v>2700</v>
      </c>
      <c r="D172" s="339" t="s">
        <v>3023</v>
      </c>
      <c r="F172" s="338" t="str">
        <f t="shared" si="8"/>
        <v>北海道鹿部町</v>
      </c>
      <c r="G172" s="339" t="s">
        <v>3003</v>
      </c>
      <c r="H172" s="338" t="s">
        <v>2709</v>
      </c>
      <c r="I172" s="338" t="s">
        <v>3022</v>
      </c>
      <c r="K172" s="338" t="str">
        <f t="shared" si="9"/>
        <v>秋田県鹿角市</v>
      </c>
      <c r="L172" s="338" t="s">
        <v>2966</v>
      </c>
      <c r="M172" s="338" t="s">
        <v>2850</v>
      </c>
      <c r="N172" s="338" t="s">
        <v>2874</v>
      </c>
    </row>
    <row r="173" spans="1:14">
      <c r="A173" s="338" t="str">
        <f t="shared" si="7"/>
        <v>宮城県大和町</v>
      </c>
      <c r="B173" s="324" t="s">
        <v>540</v>
      </c>
      <c r="C173" s="338" t="s">
        <v>2700</v>
      </c>
      <c r="D173" s="339" t="s">
        <v>3021</v>
      </c>
      <c r="F173" s="338" t="str">
        <f t="shared" si="8"/>
        <v>北海道森町</v>
      </c>
      <c r="G173" s="339" t="s">
        <v>3003</v>
      </c>
      <c r="H173" s="338" t="s">
        <v>2709</v>
      </c>
      <c r="I173" s="338" t="s">
        <v>2500</v>
      </c>
      <c r="K173" s="338" t="str">
        <f t="shared" si="9"/>
        <v>秋田県由利本荘市</v>
      </c>
      <c r="L173" s="338" t="s">
        <v>2966</v>
      </c>
      <c r="M173" s="338" t="s">
        <v>2850</v>
      </c>
      <c r="N173" s="338" t="s">
        <v>3020</v>
      </c>
    </row>
    <row r="174" spans="1:14">
      <c r="A174" s="338" t="str">
        <f t="shared" si="7"/>
        <v>宮城県富谷市</v>
      </c>
      <c r="B174" s="324" t="s">
        <v>540</v>
      </c>
      <c r="C174" s="338" t="s">
        <v>2700</v>
      </c>
      <c r="D174" s="339" t="s">
        <v>3019</v>
      </c>
      <c r="F174" s="338" t="str">
        <f t="shared" si="8"/>
        <v>北海道江差町</v>
      </c>
      <c r="G174" s="339" t="s">
        <v>3003</v>
      </c>
      <c r="H174" s="338" t="s">
        <v>2709</v>
      </c>
      <c r="I174" s="338" t="s">
        <v>882</v>
      </c>
      <c r="K174" s="338" t="str">
        <f t="shared" si="9"/>
        <v>秋田県大仙市</v>
      </c>
      <c r="L174" s="338" t="s">
        <v>2966</v>
      </c>
      <c r="M174" s="338" t="s">
        <v>2850</v>
      </c>
      <c r="N174" s="338" t="s">
        <v>2870</v>
      </c>
    </row>
    <row r="175" spans="1:14">
      <c r="A175" s="338" t="str">
        <f t="shared" si="7"/>
        <v>茨城県古河市</v>
      </c>
      <c r="B175" s="324" t="s">
        <v>540</v>
      </c>
      <c r="C175" s="338" t="s">
        <v>2680</v>
      </c>
      <c r="D175" s="339" t="s">
        <v>3018</v>
      </c>
      <c r="F175" s="338" t="str">
        <f t="shared" si="8"/>
        <v>北海道上ノ国町</v>
      </c>
      <c r="G175" s="339" t="s">
        <v>3003</v>
      </c>
      <c r="H175" s="338" t="s">
        <v>2709</v>
      </c>
      <c r="I175" s="338" t="s">
        <v>874</v>
      </c>
      <c r="K175" s="338" t="str">
        <f t="shared" si="9"/>
        <v>秋田県北秋田市</v>
      </c>
      <c r="L175" s="338" t="s">
        <v>2966</v>
      </c>
      <c r="M175" s="338" t="s">
        <v>2850</v>
      </c>
      <c r="N175" s="338" t="s">
        <v>2868</v>
      </c>
    </row>
    <row r="176" spans="1:14">
      <c r="A176" s="338" t="str">
        <f t="shared" si="7"/>
        <v>茨城県常総市</v>
      </c>
      <c r="B176" s="324" t="s">
        <v>540</v>
      </c>
      <c r="C176" s="338" t="s">
        <v>2680</v>
      </c>
      <c r="D176" s="339" t="s">
        <v>3017</v>
      </c>
      <c r="F176" s="338" t="str">
        <f t="shared" si="8"/>
        <v>北海道厚沢部町</v>
      </c>
      <c r="G176" s="339" t="s">
        <v>3003</v>
      </c>
      <c r="H176" s="338" t="s">
        <v>2709</v>
      </c>
      <c r="I176" s="338" t="s">
        <v>866</v>
      </c>
      <c r="K176" s="338" t="str">
        <f t="shared" si="9"/>
        <v>秋田県仙北市</v>
      </c>
      <c r="L176" s="338" t="s">
        <v>2966</v>
      </c>
      <c r="M176" s="338" t="s">
        <v>2850</v>
      </c>
      <c r="N176" s="338" t="s">
        <v>2866</v>
      </c>
    </row>
    <row r="177" spans="1:14">
      <c r="A177" s="338" t="str">
        <f t="shared" si="7"/>
        <v>茨城県ひたちなか市</v>
      </c>
      <c r="B177" s="324" t="s">
        <v>540</v>
      </c>
      <c r="C177" s="338" t="s">
        <v>2680</v>
      </c>
      <c r="D177" s="339" t="s">
        <v>3016</v>
      </c>
      <c r="F177" s="338" t="str">
        <f t="shared" si="8"/>
        <v>北海道乙部町</v>
      </c>
      <c r="G177" s="339" t="s">
        <v>3003</v>
      </c>
      <c r="H177" s="338" t="s">
        <v>2709</v>
      </c>
      <c r="I177" s="338" t="s">
        <v>3015</v>
      </c>
      <c r="K177" s="338" t="str">
        <f t="shared" si="9"/>
        <v>秋田県美郷町</v>
      </c>
      <c r="L177" s="338" t="s">
        <v>2966</v>
      </c>
      <c r="M177" s="338" t="s">
        <v>2850</v>
      </c>
      <c r="N177" s="338" t="s">
        <v>3014</v>
      </c>
    </row>
    <row r="178" spans="1:14">
      <c r="A178" s="338" t="str">
        <f t="shared" si="7"/>
        <v>茨城県坂東市</v>
      </c>
      <c r="B178" s="324" t="s">
        <v>540</v>
      </c>
      <c r="C178" s="338" t="s">
        <v>2680</v>
      </c>
      <c r="D178" s="339" t="s">
        <v>3013</v>
      </c>
      <c r="F178" s="338" t="str">
        <f t="shared" si="8"/>
        <v>北海道奥尻町</v>
      </c>
      <c r="G178" s="339" t="s">
        <v>3003</v>
      </c>
      <c r="H178" s="338" t="s">
        <v>2709</v>
      </c>
      <c r="I178" s="338" t="s">
        <v>3012</v>
      </c>
      <c r="K178" s="338" t="str">
        <f t="shared" si="9"/>
        <v>山形県鶴岡市</v>
      </c>
      <c r="L178" s="338" t="s">
        <v>2966</v>
      </c>
      <c r="M178" s="338" t="s">
        <v>2800</v>
      </c>
      <c r="N178" s="338" t="s">
        <v>3011</v>
      </c>
    </row>
    <row r="179" spans="1:14">
      <c r="A179" s="338" t="str">
        <f t="shared" si="7"/>
        <v>茨城県神栖市</v>
      </c>
      <c r="B179" s="324" t="s">
        <v>540</v>
      </c>
      <c r="C179" s="338" t="s">
        <v>2680</v>
      </c>
      <c r="D179" s="339" t="s">
        <v>3010</v>
      </c>
      <c r="F179" s="338" t="str">
        <f t="shared" si="8"/>
        <v>北海道浦河町</v>
      </c>
      <c r="G179" s="339" t="s">
        <v>3003</v>
      </c>
      <c r="H179" s="338" t="s">
        <v>2709</v>
      </c>
      <c r="I179" s="338" t="s">
        <v>3009</v>
      </c>
      <c r="K179" s="338" t="str">
        <f t="shared" si="9"/>
        <v>山形県酒田市</v>
      </c>
      <c r="L179" s="338" t="s">
        <v>2966</v>
      </c>
      <c r="M179" s="338" t="s">
        <v>2800</v>
      </c>
      <c r="N179" s="338" t="s">
        <v>3008</v>
      </c>
    </row>
    <row r="180" spans="1:14">
      <c r="A180" s="338" t="str">
        <f t="shared" si="7"/>
        <v>茨城県つくばみらい市</v>
      </c>
      <c r="B180" s="324" t="s">
        <v>540</v>
      </c>
      <c r="C180" s="338" t="s">
        <v>2680</v>
      </c>
      <c r="D180" s="339" t="s">
        <v>3007</v>
      </c>
      <c r="F180" s="338" t="str">
        <f t="shared" si="8"/>
        <v>北海道えりも町</v>
      </c>
      <c r="G180" s="339" t="s">
        <v>3003</v>
      </c>
      <c r="H180" s="338" t="s">
        <v>2709</v>
      </c>
      <c r="I180" s="338" t="s">
        <v>3006</v>
      </c>
      <c r="K180" s="338" t="str">
        <f t="shared" si="9"/>
        <v>山形県庄内町</v>
      </c>
      <c r="L180" s="338" t="s">
        <v>2966</v>
      </c>
      <c r="M180" s="338" t="s">
        <v>2800</v>
      </c>
      <c r="N180" s="338" t="s">
        <v>3005</v>
      </c>
    </row>
    <row r="181" spans="1:14">
      <c r="A181" s="338" t="str">
        <f t="shared" si="7"/>
        <v>茨城県那珂市</v>
      </c>
      <c r="B181" s="324" t="s">
        <v>540</v>
      </c>
      <c r="C181" s="338" t="s">
        <v>2680</v>
      </c>
      <c r="D181" s="339" t="s">
        <v>3004</v>
      </c>
      <c r="F181" s="338" t="str">
        <f t="shared" si="8"/>
        <v>北海道新ひだか町</v>
      </c>
      <c r="G181" s="339" t="s">
        <v>3003</v>
      </c>
      <c r="H181" s="338" t="s">
        <v>2709</v>
      </c>
      <c r="I181" s="338" t="s">
        <v>3002</v>
      </c>
      <c r="K181" s="338" t="str">
        <f t="shared" si="9"/>
        <v>福島県喜多方市</v>
      </c>
      <c r="L181" s="338" t="s">
        <v>2966</v>
      </c>
      <c r="M181" s="338" t="s">
        <v>2753</v>
      </c>
      <c r="N181" s="338" t="s">
        <v>2795</v>
      </c>
    </row>
    <row r="182" spans="1:14">
      <c r="A182" s="338" t="str">
        <f t="shared" si="7"/>
        <v>茨城県大洗町</v>
      </c>
      <c r="B182" s="324" t="s">
        <v>540</v>
      </c>
      <c r="C182" s="338" t="s">
        <v>2680</v>
      </c>
      <c r="D182" s="339" t="s">
        <v>3001</v>
      </c>
      <c r="F182" s="338" t="str">
        <f t="shared" si="8"/>
        <v>青森県青森市</v>
      </c>
      <c r="G182" s="339" t="s">
        <v>2549</v>
      </c>
      <c r="H182" s="338" t="s">
        <v>2946</v>
      </c>
      <c r="I182" s="324" t="s">
        <v>2349</v>
      </c>
      <c r="K182" s="338" t="str">
        <f t="shared" si="9"/>
        <v>福島県南会津町</v>
      </c>
      <c r="L182" s="338" t="s">
        <v>2966</v>
      </c>
      <c r="M182" s="338" t="s">
        <v>2753</v>
      </c>
      <c r="N182" s="338" t="s">
        <v>3000</v>
      </c>
    </row>
    <row r="183" spans="1:14">
      <c r="A183" s="338" t="str">
        <f t="shared" si="7"/>
        <v>茨城県河内町</v>
      </c>
      <c r="B183" s="324" t="s">
        <v>540</v>
      </c>
      <c r="C183" s="338" t="s">
        <v>2680</v>
      </c>
      <c r="D183" s="339" t="s">
        <v>2999</v>
      </c>
      <c r="F183" s="338" t="str">
        <f t="shared" si="8"/>
        <v>青森県弘前市</v>
      </c>
      <c r="G183" s="339" t="s">
        <v>2549</v>
      </c>
      <c r="H183" s="338" t="s">
        <v>2946</v>
      </c>
      <c r="I183" s="324" t="s">
        <v>2302</v>
      </c>
      <c r="K183" s="338" t="str">
        <f t="shared" si="9"/>
        <v>福島県会津美里町</v>
      </c>
      <c r="L183" s="338" t="s">
        <v>2966</v>
      </c>
      <c r="M183" s="338" t="s">
        <v>2753</v>
      </c>
      <c r="N183" s="338" t="s">
        <v>2998</v>
      </c>
    </row>
    <row r="184" spans="1:14">
      <c r="A184" s="338" t="str">
        <f t="shared" si="7"/>
        <v>茨城県五霞町</v>
      </c>
      <c r="B184" s="324" t="s">
        <v>540</v>
      </c>
      <c r="C184" s="338" t="s">
        <v>2680</v>
      </c>
      <c r="D184" s="339" t="s">
        <v>2997</v>
      </c>
      <c r="F184" s="338" t="str">
        <f t="shared" si="8"/>
        <v>青森県八戸市</v>
      </c>
      <c r="G184" s="339" t="s">
        <v>2549</v>
      </c>
      <c r="H184" s="338" t="s">
        <v>2946</v>
      </c>
      <c r="I184" s="324" t="s">
        <v>2255</v>
      </c>
      <c r="K184" s="338" t="str">
        <f t="shared" si="9"/>
        <v>新潟県長岡市</v>
      </c>
      <c r="L184" s="338" t="s">
        <v>2966</v>
      </c>
      <c r="M184" s="338" t="s">
        <v>2606</v>
      </c>
      <c r="N184" s="338" t="s">
        <v>2730</v>
      </c>
    </row>
    <row r="185" spans="1:14">
      <c r="A185" s="338" t="str">
        <f t="shared" si="7"/>
        <v>茨城県境町</v>
      </c>
      <c r="B185" s="324" t="s">
        <v>540</v>
      </c>
      <c r="C185" s="338" t="s">
        <v>2680</v>
      </c>
      <c r="D185" s="339" t="s">
        <v>2996</v>
      </c>
      <c r="F185" s="338" t="str">
        <f t="shared" si="8"/>
        <v>青森県黒石市</v>
      </c>
      <c r="G185" s="339" t="s">
        <v>2549</v>
      </c>
      <c r="H185" s="338" t="s">
        <v>2946</v>
      </c>
      <c r="I185" s="324" t="s">
        <v>2208</v>
      </c>
      <c r="K185" s="338" t="str">
        <f t="shared" si="9"/>
        <v>新潟県三条市</v>
      </c>
      <c r="L185" s="338" t="s">
        <v>2966</v>
      </c>
      <c r="M185" s="338" t="s">
        <v>2606</v>
      </c>
      <c r="N185" s="338" t="s">
        <v>2995</v>
      </c>
    </row>
    <row r="186" spans="1:14">
      <c r="A186" s="338" t="str">
        <f t="shared" si="7"/>
        <v>茨城県利根町</v>
      </c>
      <c r="B186" s="324" t="s">
        <v>540</v>
      </c>
      <c r="C186" s="338" t="s">
        <v>2680</v>
      </c>
      <c r="D186" s="339" t="s">
        <v>2994</v>
      </c>
      <c r="F186" s="338" t="str">
        <f t="shared" si="8"/>
        <v>青森県五所川原市</v>
      </c>
      <c r="G186" s="339" t="s">
        <v>2549</v>
      </c>
      <c r="H186" s="338" t="s">
        <v>2946</v>
      </c>
      <c r="I186" s="324" t="s">
        <v>2161</v>
      </c>
      <c r="K186" s="338" t="str">
        <f t="shared" si="9"/>
        <v>新潟県柏崎市</v>
      </c>
      <c r="L186" s="338" t="s">
        <v>2966</v>
      </c>
      <c r="M186" s="338" t="s">
        <v>2606</v>
      </c>
      <c r="N186" s="338" t="s">
        <v>2993</v>
      </c>
    </row>
    <row r="187" spans="1:14">
      <c r="A187" s="338" t="str">
        <f t="shared" si="7"/>
        <v>茨城県東海村</v>
      </c>
      <c r="B187" s="324" t="s">
        <v>540</v>
      </c>
      <c r="C187" s="338" t="s">
        <v>2680</v>
      </c>
      <c r="D187" s="339" t="s">
        <v>2992</v>
      </c>
      <c r="F187" s="338" t="str">
        <f t="shared" si="8"/>
        <v>青森県十和田市</v>
      </c>
      <c r="G187" s="339" t="s">
        <v>2549</v>
      </c>
      <c r="H187" s="338" t="s">
        <v>2946</v>
      </c>
      <c r="I187" s="324" t="s">
        <v>2114</v>
      </c>
      <c r="K187" s="338" t="str">
        <f t="shared" si="9"/>
        <v>新潟県村上市</v>
      </c>
      <c r="L187" s="338" t="s">
        <v>2966</v>
      </c>
      <c r="M187" s="338" t="s">
        <v>2606</v>
      </c>
      <c r="N187" s="338" t="s">
        <v>2991</v>
      </c>
    </row>
    <row r="188" spans="1:14">
      <c r="A188" s="338" t="str">
        <f t="shared" si="7"/>
        <v>栃木県宇都宮市</v>
      </c>
      <c r="B188" s="324" t="s">
        <v>540</v>
      </c>
      <c r="C188" s="338" t="s">
        <v>2665</v>
      </c>
      <c r="D188" s="339" t="s">
        <v>2990</v>
      </c>
      <c r="F188" s="338" t="str">
        <f t="shared" si="8"/>
        <v>青森県三沢市</v>
      </c>
      <c r="G188" s="339" t="s">
        <v>2549</v>
      </c>
      <c r="H188" s="338" t="s">
        <v>2946</v>
      </c>
      <c r="I188" s="324" t="s">
        <v>2067</v>
      </c>
      <c r="K188" s="338" t="str">
        <f t="shared" si="9"/>
        <v>新潟県五泉市</v>
      </c>
      <c r="L188" s="338" t="s">
        <v>2966</v>
      </c>
      <c r="M188" s="338" t="s">
        <v>2606</v>
      </c>
      <c r="N188" s="338" t="s">
        <v>2989</v>
      </c>
    </row>
    <row r="189" spans="1:14">
      <c r="A189" s="338" t="str">
        <f t="shared" si="7"/>
        <v>栃木県大田原市</v>
      </c>
      <c r="B189" s="324" t="s">
        <v>540</v>
      </c>
      <c r="C189" s="338" t="s">
        <v>2665</v>
      </c>
      <c r="D189" s="339" t="s">
        <v>2988</v>
      </c>
      <c r="F189" s="338" t="str">
        <f t="shared" si="8"/>
        <v>青森県むつ市</v>
      </c>
      <c r="G189" s="339" t="s">
        <v>2549</v>
      </c>
      <c r="H189" s="338" t="s">
        <v>2946</v>
      </c>
      <c r="I189" s="324" t="s">
        <v>2021</v>
      </c>
      <c r="K189" s="338" t="str">
        <f t="shared" si="9"/>
        <v>新潟県上越市</v>
      </c>
      <c r="L189" s="338" t="s">
        <v>2966</v>
      </c>
      <c r="M189" s="338" t="s">
        <v>2606</v>
      </c>
      <c r="N189" s="338" t="s">
        <v>2987</v>
      </c>
    </row>
    <row r="190" spans="1:14">
      <c r="A190" s="338" t="str">
        <f t="shared" si="7"/>
        <v>栃木県さくら市</v>
      </c>
      <c r="B190" s="324" t="s">
        <v>540</v>
      </c>
      <c r="C190" s="338" t="s">
        <v>2665</v>
      </c>
      <c r="D190" s="339" t="s">
        <v>2986</v>
      </c>
      <c r="F190" s="338" t="str">
        <f t="shared" si="8"/>
        <v>青森県つがる市</v>
      </c>
      <c r="G190" s="339" t="s">
        <v>2549</v>
      </c>
      <c r="H190" s="338" t="s">
        <v>2946</v>
      </c>
      <c r="I190" s="324" t="s">
        <v>1974</v>
      </c>
      <c r="K190" s="338" t="str">
        <f t="shared" si="9"/>
        <v>新潟県胎内市</v>
      </c>
      <c r="L190" s="338" t="s">
        <v>2966</v>
      </c>
      <c r="M190" s="338" t="s">
        <v>2606</v>
      </c>
      <c r="N190" s="338" t="s">
        <v>2714</v>
      </c>
    </row>
    <row r="191" spans="1:14">
      <c r="A191" s="338" t="str">
        <f t="shared" si="7"/>
        <v>栃木県下野市</v>
      </c>
      <c r="B191" s="324" t="s">
        <v>540</v>
      </c>
      <c r="C191" s="338" t="s">
        <v>2665</v>
      </c>
      <c r="D191" s="339" t="s">
        <v>2985</v>
      </c>
      <c r="F191" s="338" t="str">
        <f t="shared" si="8"/>
        <v>青森県平川市</v>
      </c>
      <c r="G191" s="339" t="s">
        <v>2549</v>
      </c>
      <c r="H191" s="338" t="s">
        <v>2946</v>
      </c>
      <c r="I191" s="324" t="s">
        <v>1927</v>
      </c>
      <c r="K191" s="338" t="str">
        <f t="shared" si="9"/>
        <v>富山県富山市</v>
      </c>
      <c r="L191" s="338" t="s">
        <v>2966</v>
      </c>
      <c r="M191" s="338" t="s">
        <v>2596</v>
      </c>
      <c r="N191" s="338" t="s">
        <v>2603</v>
      </c>
    </row>
    <row r="192" spans="1:14">
      <c r="A192" s="338" t="str">
        <f t="shared" si="7"/>
        <v>栃木県野木町</v>
      </c>
      <c r="B192" s="324" t="s">
        <v>540</v>
      </c>
      <c r="C192" s="338" t="s">
        <v>2665</v>
      </c>
      <c r="D192" s="339" t="s">
        <v>2984</v>
      </c>
      <c r="F192" s="338" t="str">
        <f t="shared" si="8"/>
        <v>青森県平内町</v>
      </c>
      <c r="G192" s="339" t="s">
        <v>2549</v>
      </c>
      <c r="H192" s="338" t="s">
        <v>2946</v>
      </c>
      <c r="I192" s="324" t="s">
        <v>1880</v>
      </c>
      <c r="K192" s="338" t="str">
        <f t="shared" si="9"/>
        <v>富山県黒部市</v>
      </c>
      <c r="L192" s="338" t="s">
        <v>2966</v>
      </c>
      <c r="M192" s="338" t="s">
        <v>2596</v>
      </c>
      <c r="N192" s="338" t="s">
        <v>2983</v>
      </c>
    </row>
    <row r="193" spans="1:14">
      <c r="A193" s="338" t="str">
        <f t="shared" si="7"/>
        <v>群馬県高崎市</v>
      </c>
      <c r="B193" s="324" t="s">
        <v>540</v>
      </c>
      <c r="C193" s="338" t="s">
        <v>2643</v>
      </c>
      <c r="D193" s="339" t="s">
        <v>2982</v>
      </c>
      <c r="F193" s="338" t="str">
        <f t="shared" si="8"/>
        <v>青森県今別町</v>
      </c>
      <c r="G193" s="339" t="s">
        <v>2549</v>
      </c>
      <c r="H193" s="338" t="s">
        <v>2946</v>
      </c>
      <c r="I193" s="324" t="s">
        <v>1834</v>
      </c>
      <c r="K193" s="338" t="str">
        <f t="shared" si="9"/>
        <v>富山県砺波市</v>
      </c>
      <c r="L193" s="338" t="s">
        <v>2966</v>
      </c>
      <c r="M193" s="338" t="s">
        <v>2596</v>
      </c>
      <c r="N193" s="338" t="s">
        <v>2981</v>
      </c>
    </row>
    <row r="194" spans="1:14">
      <c r="A194" s="338" t="str">
        <f t="shared" ref="A194:A257" si="10">CONCATENATE(C194,D194)</f>
        <v>群馬県明和町</v>
      </c>
      <c r="B194" s="324" t="s">
        <v>540</v>
      </c>
      <c r="C194" s="338" t="s">
        <v>2643</v>
      </c>
      <c r="D194" s="339" t="s">
        <v>2980</v>
      </c>
      <c r="F194" s="338" t="str">
        <f t="shared" ref="F194:F257" si="11">CONCATENATE(H194,I194)</f>
        <v>青森県蓬田村</v>
      </c>
      <c r="G194" s="339" t="s">
        <v>2549</v>
      </c>
      <c r="H194" s="338" t="s">
        <v>2946</v>
      </c>
      <c r="I194" s="324" t="s">
        <v>1789</v>
      </c>
      <c r="K194" s="338" t="str">
        <f t="shared" ref="K194:K202" si="12">CONCATENATE(M194,N194)</f>
        <v>富山県南砺市</v>
      </c>
      <c r="L194" s="338" t="s">
        <v>2966</v>
      </c>
      <c r="M194" s="338" t="s">
        <v>2596</v>
      </c>
      <c r="N194" s="338" t="s">
        <v>2602</v>
      </c>
    </row>
    <row r="195" spans="1:14">
      <c r="A195" s="338" t="str">
        <f t="shared" si="10"/>
        <v>埼玉県川越市</v>
      </c>
      <c r="B195" s="324" t="s">
        <v>540</v>
      </c>
      <c r="C195" s="338" t="s">
        <v>2630</v>
      </c>
      <c r="D195" s="339" t="s">
        <v>2979</v>
      </c>
      <c r="F195" s="338" t="str">
        <f t="shared" si="11"/>
        <v>青森県外ヶ浜町</v>
      </c>
      <c r="G195" s="339" t="s">
        <v>2549</v>
      </c>
      <c r="H195" s="338" t="s">
        <v>2946</v>
      </c>
      <c r="I195" s="339" t="s">
        <v>1742</v>
      </c>
      <c r="K195" s="338" t="str">
        <f t="shared" si="12"/>
        <v>石川県加賀市</v>
      </c>
      <c r="L195" s="338" t="s">
        <v>2966</v>
      </c>
      <c r="M195" s="338" t="s">
        <v>2592</v>
      </c>
      <c r="N195" s="338" t="s">
        <v>2978</v>
      </c>
    </row>
    <row r="196" spans="1:14">
      <c r="A196" s="338" t="str">
        <f t="shared" si="10"/>
        <v>埼玉県川口市</v>
      </c>
      <c r="B196" s="324" t="s">
        <v>540</v>
      </c>
      <c r="C196" s="338" t="s">
        <v>2630</v>
      </c>
      <c r="D196" s="339" t="s">
        <v>2977</v>
      </c>
      <c r="F196" s="338" t="str">
        <f t="shared" si="11"/>
        <v>青森県鰺ヶ沢町</v>
      </c>
      <c r="G196" s="339" t="s">
        <v>2549</v>
      </c>
      <c r="H196" s="338" t="s">
        <v>2946</v>
      </c>
      <c r="I196" s="339" t="s">
        <v>2976</v>
      </c>
      <c r="K196" s="338" t="str">
        <f t="shared" si="12"/>
        <v>石川県白山市</v>
      </c>
      <c r="L196" s="338" t="s">
        <v>2966</v>
      </c>
      <c r="M196" s="338" t="s">
        <v>2592</v>
      </c>
      <c r="N196" s="338" t="s">
        <v>2975</v>
      </c>
    </row>
    <row r="197" spans="1:14">
      <c r="A197" s="338" t="str">
        <f t="shared" si="10"/>
        <v>埼玉県行田市</v>
      </c>
      <c r="B197" s="324" t="s">
        <v>540</v>
      </c>
      <c r="C197" s="338" t="s">
        <v>2630</v>
      </c>
      <c r="D197" s="339" t="s">
        <v>2974</v>
      </c>
      <c r="F197" s="338" t="str">
        <f t="shared" si="11"/>
        <v>青森県深浦町</v>
      </c>
      <c r="G197" s="339" t="s">
        <v>2549</v>
      </c>
      <c r="H197" s="338" t="s">
        <v>2946</v>
      </c>
      <c r="I197" s="324" t="s">
        <v>1655</v>
      </c>
      <c r="K197" s="338" t="str">
        <f t="shared" si="12"/>
        <v>福井県南越前町</v>
      </c>
      <c r="L197" s="338" t="s">
        <v>2966</v>
      </c>
      <c r="M197" s="338" t="s">
        <v>2590</v>
      </c>
      <c r="N197" s="338" t="s">
        <v>2973</v>
      </c>
    </row>
    <row r="198" spans="1:14">
      <c r="A198" s="338" t="str">
        <f t="shared" si="10"/>
        <v>埼玉県所沢市</v>
      </c>
      <c r="B198" s="324" t="s">
        <v>540</v>
      </c>
      <c r="C198" s="338" t="s">
        <v>2630</v>
      </c>
      <c r="D198" s="339" t="s">
        <v>2972</v>
      </c>
      <c r="F198" s="338" t="str">
        <f t="shared" si="11"/>
        <v>青森県西目屋村</v>
      </c>
      <c r="G198" s="339" t="s">
        <v>2549</v>
      </c>
      <c r="H198" s="338" t="s">
        <v>2946</v>
      </c>
      <c r="I198" s="324" t="s">
        <v>1609</v>
      </c>
      <c r="K198" s="338" t="str">
        <f t="shared" si="12"/>
        <v>長野県長野市</v>
      </c>
      <c r="L198" s="338" t="s">
        <v>2966</v>
      </c>
      <c r="M198" s="338" t="s">
        <v>2538</v>
      </c>
      <c r="N198" s="338" t="s">
        <v>2563</v>
      </c>
    </row>
    <row r="199" spans="1:14">
      <c r="A199" s="338" t="str">
        <f t="shared" si="10"/>
        <v>埼玉県飯能市</v>
      </c>
      <c r="B199" s="324" t="s">
        <v>540</v>
      </c>
      <c r="C199" s="338" t="s">
        <v>2630</v>
      </c>
      <c r="D199" s="339" t="s">
        <v>2971</v>
      </c>
      <c r="F199" s="338" t="str">
        <f t="shared" si="11"/>
        <v>青森県藤崎町</v>
      </c>
      <c r="G199" s="339" t="s">
        <v>2549</v>
      </c>
      <c r="H199" s="338" t="s">
        <v>2946</v>
      </c>
      <c r="I199" s="324" t="s">
        <v>1565</v>
      </c>
      <c r="K199" s="338" t="str">
        <f t="shared" si="12"/>
        <v>岐阜県高山市</v>
      </c>
      <c r="L199" s="338" t="s">
        <v>2966</v>
      </c>
      <c r="M199" s="338" t="s">
        <v>2518</v>
      </c>
      <c r="N199" s="338" t="s">
        <v>2535</v>
      </c>
    </row>
    <row r="200" spans="1:14">
      <c r="A200" s="338" t="str">
        <f t="shared" si="10"/>
        <v>埼玉県加須市</v>
      </c>
      <c r="B200" s="324" t="s">
        <v>540</v>
      </c>
      <c r="C200" s="338" t="s">
        <v>2630</v>
      </c>
      <c r="D200" s="339" t="s">
        <v>2970</v>
      </c>
      <c r="F200" s="338" t="str">
        <f t="shared" si="11"/>
        <v>青森県大鰐町</v>
      </c>
      <c r="G200" s="339" t="s">
        <v>2549</v>
      </c>
      <c r="H200" s="338" t="s">
        <v>2946</v>
      </c>
      <c r="I200" s="324" t="s">
        <v>1525</v>
      </c>
      <c r="K200" s="338" t="str">
        <f t="shared" si="12"/>
        <v>岐阜県飛騨市</v>
      </c>
      <c r="L200" s="338" t="s">
        <v>2966</v>
      </c>
      <c r="M200" s="338" t="s">
        <v>2518</v>
      </c>
      <c r="N200" s="338" t="s">
        <v>2557</v>
      </c>
    </row>
    <row r="201" spans="1:14">
      <c r="A201" s="338" t="str">
        <f t="shared" si="10"/>
        <v>埼玉県春日部市</v>
      </c>
      <c r="B201" s="324" t="s">
        <v>540</v>
      </c>
      <c r="C201" s="338" t="s">
        <v>2630</v>
      </c>
      <c r="D201" s="339" t="s">
        <v>2969</v>
      </c>
      <c r="F201" s="338" t="str">
        <f t="shared" si="11"/>
        <v>青森県田舎館村</v>
      </c>
      <c r="G201" s="339" t="s">
        <v>2549</v>
      </c>
      <c r="H201" s="338" t="s">
        <v>2946</v>
      </c>
      <c r="I201" s="324" t="s">
        <v>1482</v>
      </c>
      <c r="K201" s="338" t="str">
        <f t="shared" si="12"/>
        <v>岐阜県揖斐川町</v>
      </c>
      <c r="L201" s="338" t="s">
        <v>2966</v>
      </c>
      <c r="M201" s="338" t="s">
        <v>2518</v>
      </c>
      <c r="N201" s="338" t="s">
        <v>2968</v>
      </c>
    </row>
    <row r="202" spans="1:14">
      <c r="A202" s="338" t="str">
        <f t="shared" si="10"/>
        <v>埼玉県羽生市</v>
      </c>
      <c r="B202" s="324" t="s">
        <v>540</v>
      </c>
      <c r="C202" s="338" t="s">
        <v>2630</v>
      </c>
      <c r="D202" s="339" t="s">
        <v>2967</v>
      </c>
      <c r="F202" s="338" t="str">
        <f t="shared" si="11"/>
        <v>青森県板柳町</v>
      </c>
      <c r="G202" s="339" t="s">
        <v>2549</v>
      </c>
      <c r="H202" s="338" t="s">
        <v>2946</v>
      </c>
      <c r="I202" s="324" t="s">
        <v>1445</v>
      </c>
      <c r="K202" s="338" t="str">
        <f t="shared" si="12"/>
        <v>滋賀県長浜市</v>
      </c>
      <c r="L202" s="338" t="s">
        <v>2966</v>
      </c>
      <c r="M202" s="338" t="s">
        <v>2469</v>
      </c>
      <c r="N202" s="338" t="s">
        <v>2477</v>
      </c>
    </row>
    <row r="203" spans="1:14">
      <c r="A203" s="338" t="str">
        <f t="shared" si="10"/>
        <v>埼玉県鴻巣市</v>
      </c>
      <c r="B203" s="324" t="s">
        <v>540</v>
      </c>
      <c r="C203" s="338" t="s">
        <v>2630</v>
      </c>
      <c r="D203" s="339" t="s">
        <v>2965</v>
      </c>
      <c r="F203" s="338" t="str">
        <f t="shared" si="11"/>
        <v>青森県鶴田町</v>
      </c>
      <c r="G203" s="339" t="s">
        <v>2549</v>
      </c>
      <c r="H203" s="338" t="s">
        <v>2946</v>
      </c>
      <c r="I203" s="324" t="s">
        <v>1413</v>
      </c>
    </row>
    <row r="204" spans="1:14">
      <c r="A204" s="338" t="str">
        <f t="shared" si="10"/>
        <v>埼玉県深谷市</v>
      </c>
      <c r="B204" s="324" t="s">
        <v>540</v>
      </c>
      <c r="C204" s="338" t="s">
        <v>2630</v>
      </c>
      <c r="D204" s="339" t="s">
        <v>2964</v>
      </c>
      <c r="F204" s="338" t="str">
        <f t="shared" si="11"/>
        <v>青森県中泊町</v>
      </c>
      <c r="G204" s="339" t="s">
        <v>2549</v>
      </c>
      <c r="H204" s="338" t="s">
        <v>2946</v>
      </c>
      <c r="I204" s="324" t="s">
        <v>1378</v>
      </c>
    </row>
    <row r="205" spans="1:14">
      <c r="A205" s="338" t="str">
        <f t="shared" si="10"/>
        <v>埼玉県上尾市</v>
      </c>
      <c r="B205" s="324" t="s">
        <v>540</v>
      </c>
      <c r="C205" s="338" t="s">
        <v>2630</v>
      </c>
      <c r="D205" s="339" t="s">
        <v>2963</v>
      </c>
      <c r="F205" s="338" t="str">
        <f t="shared" si="11"/>
        <v>青森県野辺地町</v>
      </c>
      <c r="G205" s="339" t="s">
        <v>2549</v>
      </c>
      <c r="H205" s="338" t="s">
        <v>2946</v>
      </c>
      <c r="I205" s="324" t="s">
        <v>1345</v>
      </c>
    </row>
    <row r="206" spans="1:14">
      <c r="A206" s="338" t="str">
        <f t="shared" si="10"/>
        <v>埼玉県草加市</v>
      </c>
      <c r="B206" s="324" t="s">
        <v>540</v>
      </c>
      <c r="C206" s="338" t="s">
        <v>2630</v>
      </c>
      <c r="D206" s="339" t="s">
        <v>2962</v>
      </c>
      <c r="F206" s="338" t="str">
        <f t="shared" si="11"/>
        <v>青森県七戸町</v>
      </c>
      <c r="G206" s="339" t="s">
        <v>2549</v>
      </c>
      <c r="H206" s="338" t="s">
        <v>2946</v>
      </c>
      <c r="I206" s="324" t="s">
        <v>1312</v>
      </c>
    </row>
    <row r="207" spans="1:14">
      <c r="A207" s="338" t="str">
        <f t="shared" si="10"/>
        <v>埼玉県越谷市</v>
      </c>
      <c r="B207" s="324" t="s">
        <v>540</v>
      </c>
      <c r="C207" s="338" t="s">
        <v>2630</v>
      </c>
      <c r="D207" s="339" t="s">
        <v>2961</v>
      </c>
      <c r="F207" s="338" t="str">
        <f t="shared" si="11"/>
        <v>青森県六戸町</v>
      </c>
      <c r="G207" s="339" t="s">
        <v>2549</v>
      </c>
      <c r="H207" s="338" t="s">
        <v>2946</v>
      </c>
      <c r="I207" s="324" t="s">
        <v>1281</v>
      </c>
    </row>
    <row r="208" spans="1:14">
      <c r="A208" s="338" t="str">
        <f t="shared" si="10"/>
        <v>埼玉県戸田市</v>
      </c>
      <c r="B208" s="324" t="s">
        <v>540</v>
      </c>
      <c r="C208" s="338" t="s">
        <v>2630</v>
      </c>
      <c r="D208" s="339" t="s">
        <v>2960</v>
      </c>
      <c r="F208" s="338" t="str">
        <f t="shared" si="11"/>
        <v>青森県横浜町</v>
      </c>
      <c r="G208" s="339" t="s">
        <v>2549</v>
      </c>
      <c r="H208" s="338" t="s">
        <v>2946</v>
      </c>
      <c r="I208" s="324" t="s">
        <v>1250</v>
      </c>
    </row>
    <row r="209" spans="1:9">
      <c r="A209" s="338" t="str">
        <f t="shared" si="10"/>
        <v>埼玉県入間市</v>
      </c>
      <c r="B209" s="324" t="s">
        <v>540</v>
      </c>
      <c r="C209" s="338" t="s">
        <v>2630</v>
      </c>
      <c r="D209" s="339" t="s">
        <v>2959</v>
      </c>
      <c r="F209" s="338" t="str">
        <f t="shared" si="11"/>
        <v>青森県東北町</v>
      </c>
      <c r="G209" s="339" t="s">
        <v>2549</v>
      </c>
      <c r="H209" s="338" t="s">
        <v>2946</v>
      </c>
      <c r="I209" s="324" t="s">
        <v>1221</v>
      </c>
    </row>
    <row r="210" spans="1:9">
      <c r="A210" s="338" t="str">
        <f t="shared" si="10"/>
        <v>埼玉県久喜市</v>
      </c>
      <c r="B210" s="324" t="s">
        <v>540</v>
      </c>
      <c r="C210" s="338" t="s">
        <v>2630</v>
      </c>
      <c r="D210" s="339" t="s">
        <v>2958</v>
      </c>
      <c r="F210" s="338" t="str">
        <f t="shared" si="11"/>
        <v>青森県六ヶ所村</v>
      </c>
      <c r="G210" s="339" t="s">
        <v>2549</v>
      </c>
      <c r="H210" s="338" t="s">
        <v>2946</v>
      </c>
      <c r="I210" s="339" t="s">
        <v>1195</v>
      </c>
    </row>
    <row r="211" spans="1:9">
      <c r="A211" s="338" t="str">
        <f t="shared" si="10"/>
        <v>埼玉県北本市</v>
      </c>
      <c r="B211" s="324" t="s">
        <v>540</v>
      </c>
      <c r="C211" s="338" t="s">
        <v>2630</v>
      </c>
      <c r="D211" s="339" t="s">
        <v>2957</v>
      </c>
      <c r="F211" s="338" t="str">
        <f t="shared" si="11"/>
        <v>青森県おいらせ町</v>
      </c>
      <c r="G211" s="339" t="s">
        <v>2549</v>
      </c>
      <c r="H211" s="338" t="s">
        <v>2946</v>
      </c>
      <c r="I211" s="324" t="s">
        <v>1168</v>
      </c>
    </row>
    <row r="212" spans="1:9">
      <c r="A212" s="338" t="str">
        <f t="shared" si="10"/>
        <v>埼玉県八潮市</v>
      </c>
      <c r="B212" s="324" t="s">
        <v>540</v>
      </c>
      <c r="C212" s="338" t="s">
        <v>2630</v>
      </c>
      <c r="D212" s="339" t="s">
        <v>2956</v>
      </c>
      <c r="F212" s="338" t="str">
        <f t="shared" si="11"/>
        <v>青森県大間町</v>
      </c>
      <c r="G212" s="339" t="s">
        <v>2549</v>
      </c>
      <c r="H212" s="338" t="s">
        <v>2946</v>
      </c>
      <c r="I212" s="324" t="s">
        <v>1143</v>
      </c>
    </row>
    <row r="213" spans="1:9">
      <c r="A213" s="338" t="str">
        <f t="shared" si="10"/>
        <v>埼玉県三郷市</v>
      </c>
      <c r="B213" s="324" t="s">
        <v>540</v>
      </c>
      <c r="C213" s="338" t="s">
        <v>2630</v>
      </c>
      <c r="D213" s="339" t="s">
        <v>2955</v>
      </c>
      <c r="F213" s="338" t="str">
        <f t="shared" si="11"/>
        <v>青森県東通村</v>
      </c>
      <c r="G213" s="339" t="s">
        <v>2549</v>
      </c>
      <c r="H213" s="338" t="s">
        <v>2946</v>
      </c>
      <c r="I213" s="324" t="s">
        <v>1119</v>
      </c>
    </row>
    <row r="214" spans="1:9">
      <c r="A214" s="338" t="str">
        <f t="shared" si="10"/>
        <v>埼玉県蓮田市</v>
      </c>
      <c r="B214" s="324" t="s">
        <v>540</v>
      </c>
      <c r="C214" s="338" t="s">
        <v>2630</v>
      </c>
      <c r="D214" s="339" t="s">
        <v>2954</v>
      </c>
      <c r="F214" s="338" t="str">
        <f t="shared" si="11"/>
        <v>青森県風間浦村</v>
      </c>
      <c r="G214" s="339" t="s">
        <v>2549</v>
      </c>
      <c r="H214" s="338" t="s">
        <v>2946</v>
      </c>
      <c r="I214" s="324" t="s">
        <v>1096</v>
      </c>
    </row>
    <row r="215" spans="1:9">
      <c r="A215" s="338" t="str">
        <f t="shared" si="10"/>
        <v>埼玉県幸手市</v>
      </c>
      <c r="B215" s="324" t="s">
        <v>540</v>
      </c>
      <c r="C215" s="338" t="s">
        <v>2630</v>
      </c>
      <c r="D215" s="339" t="s">
        <v>2953</v>
      </c>
      <c r="F215" s="338" t="str">
        <f t="shared" si="11"/>
        <v>青森県佐井村</v>
      </c>
      <c r="G215" s="339" t="s">
        <v>2549</v>
      </c>
      <c r="H215" s="338" t="s">
        <v>2946</v>
      </c>
      <c r="I215" s="324" t="s">
        <v>1073</v>
      </c>
    </row>
    <row r="216" spans="1:9">
      <c r="A216" s="338" t="str">
        <f t="shared" si="10"/>
        <v>埼玉県吉川市</v>
      </c>
      <c r="B216" s="324" t="s">
        <v>540</v>
      </c>
      <c r="C216" s="338" t="s">
        <v>2630</v>
      </c>
      <c r="D216" s="339" t="s">
        <v>2952</v>
      </c>
      <c r="F216" s="338" t="str">
        <f t="shared" si="11"/>
        <v>青森県三戸町</v>
      </c>
      <c r="G216" s="339" t="s">
        <v>2549</v>
      </c>
      <c r="H216" s="338" t="s">
        <v>2946</v>
      </c>
      <c r="I216" s="324" t="s">
        <v>1051</v>
      </c>
    </row>
    <row r="217" spans="1:9">
      <c r="A217" s="338" t="str">
        <f t="shared" si="10"/>
        <v>埼玉県白岡市</v>
      </c>
      <c r="B217" s="324" t="s">
        <v>540</v>
      </c>
      <c r="C217" s="338" t="s">
        <v>2630</v>
      </c>
      <c r="D217" s="339" t="s">
        <v>2951</v>
      </c>
      <c r="F217" s="338" t="str">
        <f t="shared" si="11"/>
        <v>青森県五戸町</v>
      </c>
      <c r="G217" s="339" t="s">
        <v>2549</v>
      </c>
      <c r="H217" s="338" t="s">
        <v>2946</v>
      </c>
      <c r="I217" s="324" t="s">
        <v>1031</v>
      </c>
    </row>
    <row r="218" spans="1:9">
      <c r="A218" s="338" t="str">
        <f t="shared" si="10"/>
        <v>埼玉県伊奈町</v>
      </c>
      <c r="B218" s="324" t="s">
        <v>540</v>
      </c>
      <c r="C218" s="338" t="s">
        <v>2630</v>
      </c>
      <c r="D218" s="339" t="s">
        <v>2950</v>
      </c>
      <c r="F218" s="338" t="str">
        <f t="shared" si="11"/>
        <v>青森県田子町</v>
      </c>
      <c r="G218" s="339" t="s">
        <v>2549</v>
      </c>
      <c r="H218" s="338" t="s">
        <v>2946</v>
      </c>
      <c r="I218" s="324" t="s">
        <v>1014</v>
      </c>
    </row>
    <row r="219" spans="1:9">
      <c r="A219" s="338" t="str">
        <f t="shared" si="10"/>
        <v>埼玉県三芳町</v>
      </c>
      <c r="B219" s="324" t="s">
        <v>540</v>
      </c>
      <c r="C219" s="338" t="s">
        <v>2630</v>
      </c>
      <c r="D219" s="339" t="s">
        <v>2949</v>
      </c>
      <c r="F219" s="338" t="str">
        <f t="shared" si="11"/>
        <v>青森県南部町</v>
      </c>
      <c r="G219" s="339" t="s">
        <v>2549</v>
      </c>
      <c r="H219" s="338" t="s">
        <v>2946</v>
      </c>
      <c r="I219" s="324" t="s">
        <v>998</v>
      </c>
    </row>
    <row r="220" spans="1:9">
      <c r="A220" s="338" t="str">
        <f t="shared" si="10"/>
        <v>埼玉県川島町</v>
      </c>
      <c r="B220" s="324" t="s">
        <v>540</v>
      </c>
      <c r="C220" s="338" t="s">
        <v>2630</v>
      </c>
      <c r="D220" s="339" t="s">
        <v>2948</v>
      </c>
      <c r="F220" s="338" t="str">
        <f t="shared" si="11"/>
        <v>青森県階上町</v>
      </c>
      <c r="G220" s="339" t="s">
        <v>2549</v>
      </c>
      <c r="H220" s="338" t="s">
        <v>2946</v>
      </c>
      <c r="I220" s="324" t="s">
        <v>981</v>
      </c>
    </row>
    <row r="221" spans="1:9">
      <c r="A221" s="338" t="str">
        <f t="shared" si="10"/>
        <v>埼玉県鳩山町</v>
      </c>
      <c r="B221" s="324" t="s">
        <v>540</v>
      </c>
      <c r="C221" s="338" t="s">
        <v>2630</v>
      </c>
      <c r="D221" s="339" t="s">
        <v>2947</v>
      </c>
      <c r="F221" s="338" t="str">
        <f t="shared" si="11"/>
        <v>青森県新郷村</v>
      </c>
      <c r="G221" s="339" t="s">
        <v>2549</v>
      </c>
      <c r="H221" s="338" t="s">
        <v>2946</v>
      </c>
      <c r="I221" s="324" t="s">
        <v>964</v>
      </c>
    </row>
    <row r="222" spans="1:9">
      <c r="A222" s="338" t="str">
        <f t="shared" si="10"/>
        <v>埼玉県ときがわ町</v>
      </c>
      <c r="B222" s="324" t="s">
        <v>540</v>
      </c>
      <c r="C222" s="338" t="s">
        <v>2630</v>
      </c>
      <c r="D222" s="339" t="s">
        <v>2945</v>
      </c>
      <c r="F222" s="338" t="str">
        <f t="shared" si="11"/>
        <v>岩手県盛岡市</v>
      </c>
      <c r="G222" s="339" t="s">
        <v>2549</v>
      </c>
      <c r="H222" s="338" t="s">
        <v>2900</v>
      </c>
      <c r="I222" s="339" t="s">
        <v>2944</v>
      </c>
    </row>
    <row r="223" spans="1:9">
      <c r="A223" s="338" t="str">
        <f t="shared" si="10"/>
        <v>埼玉県宮代町</v>
      </c>
      <c r="B223" s="324" t="s">
        <v>540</v>
      </c>
      <c r="C223" s="338" t="s">
        <v>2630</v>
      </c>
      <c r="D223" s="339" t="s">
        <v>2943</v>
      </c>
      <c r="F223" s="338" t="str">
        <f t="shared" si="11"/>
        <v>岩手県花巻市</v>
      </c>
      <c r="G223" s="339" t="s">
        <v>2549</v>
      </c>
      <c r="H223" s="338" t="s">
        <v>2900</v>
      </c>
      <c r="I223" s="339" t="s">
        <v>2942</v>
      </c>
    </row>
    <row r="224" spans="1:9">
      <c r="A224" s="338" t="str">
        <f t="shared" si="10"/>
        <v>埼玉県杉戸町</v>
      </c>
      <c r="B224" s="324" t="s">
        <v>540</v>
      </c>
      <c r="C224" s="338" t="s">
        <v>2630</v>
      </c>
      <c r="D224" s="339" t="s">
        <v>2941</v>
      </c>
      <c r="F224" s="338" t="str">
        <f t="shared" si="11"/>
        <v>岩手県北上市</v>
      </c>
      <c r="G224" s="339" t="s">
        <v>2549</v>
      </c>
      <c r="H224" s="338" t="s">
        <v>2900</v>
      </c>
      <c r="I224" s="339" t="s">
        <v>2940</v>
      </c>
    </row>
    <row r="225" spans="1:9">
      <c r="A225" s="338" t="str">
        <f t="shared" si="10"/>
        <v>埼玉県松伏町</v>
      </c>
      <c r="B225" s="324" t="s">
        <v>540</v>
      </c>
      <c r="C225" s="338" t="s">
        <v>2630</v>
      </c>
      <c r="D225" s="339" t="s">
        <v>2939</v>
      </c>
      <c r="F225" s="338" t="str">
        <f t="shared" si="11"/>
        <v>岩手県久慈市</v>
      </c>
      <c r="G225" s="339" t="s">
        <v>2549</v>
      </c>
      <c r="H225" s="338" t="s">
        <v>2900</v>
      </c>
      <c r="I225" s="339" t="s">
        <v>2938</v>
      </c>
    </row>
    <row r="226" spans="1:9">
      <c r="A226" s="338" t="str">
        <f t="shared" si="10"/>
        <v>埼玉県滑川町</v>
      </c>
      <c r="B226" s="324" t="s">
        <v>540</v>
      </c>
      <c r="C226" s="338" t="s">
        <v>2630</v>
      </c>
      <c r="D226" s="339" t="s">
        <v>2937</v>
      </c>
      <c r="F226" s="338" t="str">
        <f t="shared" si="11"/>
        <v>岩手県遠野市</v>
      </c>
      <c r="G226" s="339" t="s">
        <v>2549</v>
      </c>
      <c r="H226" s="338" t="s">
        <v>2900</v>
      </c>
      <c r="I226" s="339" t="s">
        <v>2936</v>
      </c>
    </row>
    <row r="227" spans="1:9">
      <c r="A227" s="338" t="str">
        <f t="shared" si="10"/>
        <v>千葉県野田市</v>
      </c>
      <c r="B227" s="324" t="s">
        <v>540</v>
      </c>
      <c r="C227" s="338" t="s">
        <v>2616</v>
      </c>
      <c r="D227" s="339" t="s">
        <v>2935</v>
      </c>
      <c r="F227" s="338" t="str">
        <f t="shared" si="11"/>
        <v>岩手県一関市</v>
      </c>
      <c r="G227" s="339" t="s">
        <v>2549</v>
      </c>
      <c r="H227" s="338" t="s">
        <v>2900</v>
      </c>
      <c r="I227" s="339" t="s">
        <v>2934</v>
      </c>
    </row>
    <row r="228" spans="1:9">
      <c r="A228" s="338" t="str">
        <f t="shared" si="10"/>
        <v>千葉県茂原市</v>
      </c>
      <c r="B228" s="324" t="s">
        <v>540</v>
      </c>
      <c r="C228" s="338" t="s">
        <v>2616</v>
      </c>
      <c r="D228" s="339" t="s">
        <v>2933</v>
      </c>
      <c r="F228" s="338" t="str">
        <f t="shared" si="11"/>
        <v>岩手県二戸市</v>
      </c>
      <c r="G228" s="339" t="s">
        <v>2549</v>
      </c>
      <c r="H228" s="338" t="s">
        <v>2900</v>
      </c>
      <c r="I228" s="339" t="s">
        <v>2932</v>
      </c>
    </row>
    <row r="229" spans="1:9">
      <c r="A229" s="338" t="str">
        <f t="shared" si="10"/>
        <v>千葉県東金市</v>
      </c>
      <c r="B229" s="324" t="s">
        <v>540</v>
      </c>
      <c r="C229" s="338" t="s">
        <v>2616</v>
      </c>
      <c r="D229" s="339" t="s">
        <v>2931</v>
      </c>
      <c r="F229" s="338" t="str">
        <f t="shared" si="11"/>
        <v>岩手県八幡平市</v>
      </c>
      <c r="G229" s="339" t="s">
        <v>2549</v>
      </c>
      <c r="H229" s="338" t="s">
        <v>2900</v>
      </c>
      <c r="I229" s="339" t="s">
        <v>2930</v>
      </c>
    </row>
    <row r="230" spans="1:9">
      <c r="A230" s="338" t="str">
        <f t="shared" si="10"/>
        <v>千葉県柏市</v>
      </c>
      <c r="B230" s="324" t="s">
        <v>540</v>
      </c>
      <c r="C230" s="338" t="s">
        <v>2616</v>
      </c>
      <c r="D230" s="339" t="s">
        <v>2929</v>
      </c>
      <c r="F230" s="338" t="str">
        <f t="shared" si="11"/>
        <v>岩手県奥州市</v>
      </c>
      <c r="G230" s="339" t="s">
        <v>2549</v>
      </c>
      <c r="H230" s="338" t="s">
        <v>2900</v>
      </c>
      <c r="I230" s="339" t="s">
        <v>2928</v>
      </c>
    </row>
    <row r="231" spans="1:9">
      <c r="A231" s="338" t="str">
        <f t="shared" si="10"/>
        <v>千葉県流山市</v>
      </c>
      <c r="B231" s="324" t="s">
        <v>540</v>
      </c>
      <c r="C231" s="338" t="s">
        <v>2616</v>
      </c>
      <c r="D231" s="339" t="s">
        <v>2927</v>
      </c>
      <c r="F231" s="338" t="str">
        <f t="shared" si="11"/>
        <v>岩手県滝沢市</v>
      </c>
      <c r="G231" s="339" t="s">
        <v>2549</v>
      </c>
      <c r="H231" s="338" t="s">
        <v>2900</v>
      </c>
      <c r="I231" s="339" t="s">
        <v>2926</v>
      </c>
    </row>
    <row r="232" spans="1:9">
      <c r="A232" s="338" t="str">
        <f t="shared" si="10"/>
        <v>千葉県鎌ケ谷市</v>
      </c>
      <c r="B232" s="324" t="s">
        <v>540</v>
      </c>
      <c r="C232" s="338" t="s">
        <v>2616</v>
      </c>
      <c r="D232" s="340" t="s">
        <v>2925</v>
      </c>
      <c r="F232" s="338" t="str">
        <f t="shared" si="11"/>
        <v>岩手県雫石町</v>
      </c>
      <c r="G232" s="339" t="s">
        <v>2549</v>
      </c>
      <c r="H232" s="338" t="s">
        <v>2900</v>
      </c>
      <c r="I232" s="338" t="s">
        <v>1697</v>
      </c>
    </row>
    <row r="233" spans="1:9">
      <c r="A233" s="338" t="str">
        <f t="shared" si="10"/>
        <v>千葉県白井市</v>
      </c>
      <c r="B233" s="324" t="s">
        <v>540</v>
      </c>
      <c r="C233" s="338" t="s">
        <v>2616</v>
      </c>
      <c r="D233" s="339" t="s">
        <v>2924</v>
      </c>
      <c r="F233" s="338" t="str">
        <f t="shared" si="11"/>
        <v>岩手県葛巻町</v>
      </c>
      <c r="G233" s="339" t="s">
        <v>2549</v>
      </c>
      <c r="H233" s="338" t="s">
        <v>2900</v>
      </c>
      <c r="I233" s="338" t="s">
        <v>1654</v>
      </c>
    </row>
    <row r="234" spans="1:9">
      <c r="A234" s="338" t="str">
        <f t="shared" si="10"/>
        <v>千葉県香取市</v>
      </c>
      <c r="B234" s="324" t="s">
        <v>540</v>
      </c>
      <c r="C234" s="338" t="s">
        <v>2616</v>
      </c>
      <c r="D234" s="339" t="s">
        <v>2923</v>
      </c>
      <c r="F234" s="338" t="str">
        <f t="shared" si="11"/>
        <v>岩手県岩手町</v>
      </c>
      <c r="G234" s="339" t="s">
        <v>2549</v>
      </c>
      <c r="H234" s="338" t="s">
        <v>2900</v>
      </c>
      <c r="I234" s="338" t="s">
        <v>2922</v>
      </c>
    </row>
    <row r="235" spans="1:9">
      <c r="A235" s="338" t="str">
        <f t="shared" si="10"/>
        <v>千葉県大網白里市</v>
      </c>
      <c r="B235" s="324" t="s">
        <v>540</v>
      </c>
      <c r="C235" s="338" t="s">
        <v>2616</v>
      </c>
      <c r="D235" s="339" t="s">
        <v>2921</v>
      </c>
      <c r="F235" s="338" t="str">
        <f t="shared" si="11"/>
        <v>岩手県紫波町</v>
      </c>
      <c r="G235" s="339" t="s">
        <v>2549</v>
      </c>
      <c r="H235" s="338" t="s">
        <v>2900</v>
      </c>
      <c r="I235" s="338" t="s">
        <v>1564</v>
      </c>
    </row>
    <row r="236" spans="1:9">
      <c r="A236" s="338" t="str">
        <f t="shared" si="10"/>
        <v>千葉県木更津市</v>
      </c>
      <c r="B236" s="324" t="s">
        <v>540</v>
      </c>
      <c r="C236" s="338" t="s">
        <v>2616</v>
      </c>
      <c r="D236" s="339" t="s">
        <v>2920</v>
      </c>
      <c r="F236" s="338" t="str">
        <f t="shared" si="11"/>
        <v>岩手県矢巾町</v>
      </c>
      <c r="G236" s="339" t="s">
        <v>2549</v>
      </c>
      <c r="H236" s="338" t="s">
        <v>2900</v>
      </c>
      <c r="I236" s="338" t="s">
        <v>1524</v>
      </c>
    </row>
    <row r="237" spans="1:9">
      <c r="A237" s="338" t="str">
        <f t="shared" si="10"/>
        <v>千葉県君津市</v>
      </c>
      <c r="B237" s="324" t="s">
        <v>540</v>
      </c>
      <c r="C237" s="338" t="s">
        <v>2616</v>
      </c>
      <c r="D237" s="339" t="s">
        <v>2919</v>
      </c>
      <c r="F237" s="338" t="str">
        <f t="shared" si="11"/>
        <v>岩手県西和賀町</v>
      </c>
      <c r="G237" s="339" t="s">
        <v>2549</v>
      </c>
      <c r="H237" s="338" t="s">
        <v>2900</v>
      </c>
      <c r="I237" s="338" t="s">
        <v>2918</v>
      </c>
    </row>
    <row r="238" spans="1:9">
      <c r="A238" s="338" t="str">
        <f t="shared" si="10"/>
        <v>千葉県酒々井町</v>
      </c>
      <c r="B238" s="324" t="s">
        <v>540</v>
      </c>
      <c r="C238" s="338" t="s">
        <v>2616</v>
      </c>
      <c r="D238" s="339" t="s">
        <v>2917</v>
      </c>
      <c r="F238" s="338" t="str">
        <f t="shared" si="11"/>
        <v>岩手県金ケ崎町</v>
      </c>
      <c r="G238" s="339" t="s">
        <v>2549</v>
      </c>
      <c r="H238" s="338" t="s">
        <v>2900</v>
      </c>
      <c r="I238" s="342" t="s">
        <v>2916</v>
      </c>
    </row>
    <row r="239" spans="1:9">
      <c r="A239" s="338" t="str">
        <f t="shared" si="10"/>
        <v>千葉県栄町</v>
      </c>
      <c r="B239" s="324" t="s">
        <v>540</v>
      </c>
      <c r="C239" s="338" t="s">
        <v>2616</v>
      </c>
      <c r="D239" s="339" t="s">
        <v>2915</v>
      </c>
      <c r="F239" s="338" t="str">
        <f t="shared" si="11"/>
        <v>岩手県平泉町</v>
      </c>
      <c r="G239" s="339" t="s">
        <v>2549</v>
      </c>
      <c r="H239" s="338" t="s">
        <v>2900</v>
      </c>
      <c r="I239" s="338" t="s">
        <v>2914</v>
      </c>
    </row>
    <row r="240" spans="1:9">
      <c r="A240" s="338" t="str">
        <f t="shared" si="10"/>
        <v>千葉県白子町</v>
      </c>
      <c r="B240" s="324" t="s">
        <v>540</v>
      </c>
      <c r="C240" s="338" t="s">
        <v>2616</v>
      </c>
      <c r="D240" s="339" t="s">
        <v>2913</v>
      </c>
      <c r="F240" s="338" t="str">
        <f t="shared" si="11"/>
        <v>岩手県住田町</v>
      </c>
      <c r="G240" s="339" t="s">
        <v>2549</v>
      </c>
      <c r="H240" s="338" t="s">
        <v>2900</v>
      </c>
      <c r="I240" s="338" t="s">
        <v>2912</v>
      </c>
    </row>
    <row r="241" spans="1:9">
      <c r="A241" s="338" t="str">
        <f t="shared" si="10"/>
        <v>千葉県長柄町</v>
      </c>
      <c r="B241" s="324" t="s">
        <v>540</v>
      </c>
      <c r="C241" s="338" t="s">
        <v>2616</v>
      </c>
      <c r="D241" s="339" t="s">
        <v>2911</v>
      </c>
      <c r="F241" s="338" t="str">
        <f t="shared" si="11"/>
        <v>岩手県岩泉町</v>
      </c>
      <c r="G241" s="339" t="s">
        <v>2549</v>
      </c>
      <c r="H241" s="338" t="s">
        <v>2900</v>
      </c>
      <c r="I241" s="338" t="s">
        <v>2910</v>
      </c>
    </row>
    <row r="242" spans="1:9">
      <c r="A242" s="338" t="str">
        <f t="shared" si="10"/>
        <v>千葉県長南町</v>
      </c>
      <c r="B242" s="324" t="s">
        <v>540</v>
      </c>
      <c r="C242" s="338" t="s">
        <v>2616</v>
      </c>
      <c r="D242" s="339" t="s">
        <v>2909</v>
      </c>
      <c r="F242" s="338" t="str">
        <f t="shared" si="11"/>
        <v>岩手県田野畑村</v>
      </c>
      <c r="G242" s="339" t="s">
        <v>2549</v>
      </c>
      <c r="H242" s="338" t="s">
        <v>2900</v>
      </c>
      <c r="I242" s="338" t="s">
        <v>2908</v>
      </c>
    </row>
    <row r="243" spans="1:9">
      <c r="A243" s="338" t="str">
        <f t="shared" si="10"/>
        <v>東京都奥多摩町</v>
      </c>
      <c r="B243" s="324" t="s">
        <v>540</v>
      </c>
      <c r="C243" s="338" t="s">
        <v>2611</v>
      </c>
      <c r="D243" s="339" t="s">
        <v>2907</v>
      </c>
      <c r="F243" s="338" t="str">
        <f t="shared" si="11"/>
        <v>岩手県普代村</v>
      </c>
      <c r="G243" s="339" t="s">
        <v>2549</v>
      </c>
      <c r="H243" s="338" t="s">
        <v>2900</v>
      </c>
      <c r="I243" s="338" t="s">
        <v>2906</v>
      </c>
    </row>
    <row r="244" spans="1:9">
      <c r="A244" s="338" t="str">
        <f t="shared" si="10"/>
        <v>神奈川県三浦市</v>
      </c>
      <c r="B244" s="324" t="s">
        <v>540</v>
      </c>
      <c r="C244" s="338" t="s">
        <v>2608</v>
      </c>
      <c r="D244" s="339" t="s">
        <v>2905</v>
      </c>
      <c r="F244" s="338" t="str">
        <f t="shared" si="11"/>
        <v>岩手県軽米町</v>
      </c>
      <c r="G244" s="339" t="s">
        <v>2549</v>
      </c>
      <c r="H244" s="338" t="s">
        <v>2900</v>
      </c>
      <c r="I244" s="338" t="s">
        <v>1194</v>
      </c>
    </row>
    <row r="245" spans="1:9">
      <c r="A245" s="338" t="str">
        <f t="shared" si="10"/>
        <v>神奈川県秦野市</v>
      </c>
      <c r="B245" s="324" t="s">
        <v>540</v>
      </c>
      <c r="C245" s="338" t="s">
        <v>2608</v>
      </c>
      <c r="D245" s="339" t="s">
        <v>2904</v>
      </c>
      <c r="F245" s="338" t="str">
        <f t="shared" si="11"/>
        <v>岩手県野田村</v>
      </c>
      <c r="G245" s="339" t="s">
        <v>2549</v>
      </c>
      <c r="H245" s="338" t="s">
        <v>2900</v>
      </c>
      <c r="I245" s="338" t="s">
        <v>1167</v>
      </c>
    </row>
    <row r="246" spans="1:9">
      <c r="A246" s="338" t="str">
        <f t="shared" si="10"/>
        <v>神奈川県葉山町</v>
      </c>
      <c r="B246" s="324" t="s">
        <v>540</v>
      </c>
      <c r="C246" s="338" t="s">
        <v>2608</v>
      </c>
      <c r="D246" s="339" t="s">
        <v>2903</v>
      </c>
      <c r="F246" s="338" t="str">
        <f t="shared" si="11"/>
        <v>岩手県九戸村</v>
      </c>
      <c r="G246" s="339" t="s">
        <v>2549</v>
      </c>
      <c r="H246" s="338" t="s">
        <v>2900</v>
      </c>
      <c r="I246" s="338" t="s">
        <v>1142</v>
      </c>
    </row>
    <row r="247" spans="1:9">
      <c r="A247" s="338" t="str">
        <f t="shared" si="10"/>
        <v>神奈川県大磯町</v>
      </c>
      <c r="B247" s="324" t="s">
        <v>540</v>
      </c>
      <c r="C247" s="338" t="s">
        <v>2608</v>
      </c>
      <c r="D247" s="339" t="s">
        <v>2902</v>
      </c>
      <c r="F247" s="338" t="str">
        <f t="shared" si="11"/>
        <v>岩手県洋野町</v>
      </c>
      <c r="G247" s="339" t="s">
        <v>2549</v>
      </c>
      <c r="H247" s="338" t="s">
        <v>2900</v>
      </c>
      <c r="I247" s="338" t="s">
        <v>1118</v>
      </c>
    </row>
    <row r="248" spans="1:9">
      <c r="A248" s="338" t="str">
        <f t="shared" si="10"/>
        <v>神奈川県二宮町</v>
      </c>
      <c r="B248" s="324" t="s">
        <v>540</v>
      </c>
      <c r="C248" s="338" t="s">
        <v>2608</v>
      </c>
      <c r="D248" s="339" t="s">
        <v>2901</v>
      </c>
      <c r="F248" s="338" t="str">
        <f t="shared" si="11"/>
        <v>岩手県一戸町</v>
      </c>
      <c r="G248" s="339" t="s">
        <v>2549</v>
      </c>
      <c r="H248" s="338" t="s">
        <v>2900</v>
      </c>
      <c r="I248" s="338" t="s">
        <v>2899</v>
      </c>
    </row>
    <row r="249" spans="1:9">
      <c r="A249" s="338" t="str">
        <f t="shared" si="10"/>
        <v>神奈川県中井町</v>
      </c>
      <c r="B249" s="324" t="s">
        <v>540</v>
      </c>
      <c r="C249" s="338" t="s">
        <v>2608</v>
      </c>
      <c r="D249" s="339" t="s">
        <v>2898</v>
      </c>
      <c r="F249" s="338" t="str">
        <f t="shared" si="11"/>
        <v>宮城県登米市</v>
      </c>
      <c r="G249" s="339" t="s">
        <v>2549</v>
      </c>
      <c r="H249" s="338" t="s">
        <v>2700</v>
      </c>
      <c r="I249" s="338" t="s">
        <v>2897</v>
      </c>
    </row>
    <row r="250" spans="1:9">
      <c r="A250" s="338" t="str">
        <f t="shared" si="10"/>
        <v>神奈川県大井町</v>
      </c>
      <c r="B250" s="324" t="s">
        <v>540</v>
      </c>
      <c r="C250" s="338" t="s">
        <v>2608</v>
      </c>
      <c r="D250" s="339" t="s">
        <v>2896</v>
      </c>
      <c r="F250" s="338" t="str">
        <f t="shared" si="11"/>
        <v>宮城県栗原市</v>
      </c>
      <c r="G250" s="339" t="s">
        <v>2549</v>
      </c>
      <c r="H250" s="338" t="s">
        <v>2700</v>
      </c>
      <c r="I250" s="338" t="s">
        <v>2895</v>
      </c>
    </row>
    <row r="251" spans="1:9">
      <c r="A251" s="338" t="str">
        <f t="shared" si="10"/>
        <v>神奈川県山北町</v>
      </c>
      <c r="B251" s="324" t="s">
        <v>540</v>
      </c>
      <c r="C251" s="338" t="s">
        <v>2608</v>
      </c>
      <c r="D251" s="339" t="s">
        <v>2894</v>
      </c>
      <c r="F251" s="338" t="str">
        <f t="shared" si="11"/>
        <v>宮城県大崎市</v>
      </c>
      <c r="G251" s="339" t="s">
        <v>2549</v>
      </c>
      <c r="H251" s="338" t="s">
        <v>2700</v>
      </c>
      <c r="I251" s="338" t="s">
        <v>2893</v>
      </c>
    </row>
    <row r="252" spans="1:9">
      <c r="A252" s="338" t="str">
        <f t="shared" si="10"/>
        <v>神奈川県清川村</v>
      </c>
      <c r="B252" s="324" t="s">
        <v>540</v>
      </c>
      <c r="C252" s="338" t="s">
        <v>2608</v>
      </c>
      <c r="D252" s="339" t="s">
        <v>2892</v>
      </c>
      <c r="F252" s="338" t="str">
        <f t="shared" si="11"/>
        <v>宮城県七ヶ宿町</v>
      </c>
      <c r="G252" s="339" t="s">
        <v>2549</v>
      </c>
      <c r="H252" s="338" t="s">
        <v>2700</v>
      </c>
      <c r="I252" s="341" t="s">
        <v>2891</v>
      </c>
    </row>
    <row r="253" spans="1:9">
      <c r="A253" s="338" t="str">
        <f t="shared" si="10"/>
        <v>山梨県甲府市</v>
      </c>
      <c r="B253" s="324" t="s">
        <v>540</v>
      </c>
      <c r="C253" s="338" t="s">
        <v>2566</v>
      </c>
      <c r="D253" s="339" t="s">
        <v>2890</v>
      </c>
      <c r="F253" s="338" t="str">
        <f t="shared" si="11"/>
        <v>宮城県川崎町</v>
      </c>
      <c r="G253" s="339" t="s">
        <v>2549</v>
      </c>
      <c r="H253" s="338" t="s">
        <v>2700</v>
      </c>
      <c r="I253" s="338" t="s">
        <v>2889</v>
      </c>
    </row>
    <row r="254" spans="1:9">
      <c r="A254" s="338" t="str">
        <f t="shared" si="10"/>
        <v>長野県塩尻市</v>
      </c>
      <c r="B254" s="324" t="s">
        <v>540</v>
      </c>
      <c r="C254" s="338" t="s">
        <v>2538</v>
      </c>
      <c r="D254" s="339" t="s">
        <v>2662</v>
      </c>
      <c r="F254" s="338" t="str">
        <f t="shared" si="11"/>
        <v>宮城県加美町</v>
      </c>
      <c r="G254" s="339" t="s">
        <v>2549</v>
      </c>
      <c r="H254" s="338" t="s">
        <v>2700</v>
      </c>
      <c r="I254" s="338" t="s">
        <v>2888</v>
      </c>
    </row>
    <row r="255" spans="1:9">
      <c r="A255" s="338" t="str">
        <f t="shared" si="10"/>
        <v>岐阜県岐阜市</v>
      </c>
      <c r="B255" s="324" t="s">
        <v>540</v>
      </c>
      <c r="C255" s="338" t="s">
        <v>2518</v>
      </c>
      <c r="D255" s="339" t="s">
        <v>2887</v>
      </c>
      <c r="F255" s="338" t="str">
        <f t="shared" si="11"/>
        <v>宮城県涌谷町</v>
      </c>
      <c r="G255" s="339" t="s">
        <v>2549</v>
      </c>
      <c r="H255" s="338" t="s">
        <v>2700</v>
      </c>
      <c r="I255" s="338" t="s">
        <v>1117</v>
      </c>
    </row>
    <row r="256" spans="1:9">
      <c r="A256" s="338" t="str">
        <f t="shared" si="10"/>
        <v>岐阜県海津市</v>
      </c>
      <c r="B256" s="324" t="s">
        <v>540</v>
      </c>
      <c r="C256" s="338" t="s">
        <v>2518</v>
      </c>
      <c r="D256" s="339" t="s">
        <v>2886</v>
      </c>
      <c r="F256" s="338" t="str">
        <f t="shared" si="11"/>
        <v>宮城県美里町</v>
      </c>
      <c r="G256" s="339" t="s">
        <v>2549</v>
      </c>
      <c r="H256" s="338" t="s">
        <v>2700</v>
      </c>
      <c r="I256" s="338" t="s">
        <v>804</v>
      </c>
    </row>
    <row r="257" spans="1:9">
      <c r="A257" s="338" t="str">
        <f t="shared" si="10"/>
        <v>静岡県静岡市</v>
      </c>
      <c r="B257" s="324" t="s">
        <v>540</v>
      </c>
      <c r="C257" s="338" t="s">
        <v>2501</v>
      </c>
      <c r="D257" s="339" t="s">
        <v>2885</v>
      </c>
      <c r="F257" s="338" t="str">
        <f t="shared" si="11"/>
        <v>秋田県秋田市</v>
      </c>
      <c r="G257" s="339" t="s">
        <v>2549</v>
      </c>
      <c r="H257" s="338" t="s">
        <v>2850</v>
      </c>
      <c r="I257" s="338" t="s">
        <v>2884</v>
      </c>
    </row>
    <row r="258" spans="1:9">
      <c r="A258" s="338" t="str">
        <f t="shared" ref="A258:A321" si="13">CONCATENATE(C258,D258)</f>
        <v>静岡県沼津市</v>
      </c>
      <c r="B258" s="324" t="s">
        <v>540</v>
      </c>
      <c r="C258" s="338" t="s">
        <v>2501</v>
      </c>
      <c r="D258" s="339" t="s">
        <v>2883</v>
      </c>
      <c r="F258" s="338" t="str">
        <f t="shared" ref="F258:F321" si="14">CONCATENATE(H258,I258)</f>
        <v>秋田県能代市</v>
      </c>
      <c r="G258" s="339" t="s">
        <v>2549</v>
      </c>
      <c r="H258" s="338" t="s">
        <v>2850</v>
      </c>
      <c r="I258" s="338" t="s">
        <v>2882</v>
      </c>
    </row>
    <row r="259" spans="1:9">
      <c r="A259" s="338" t="str">
        <f t="shared" si="13"/>
        <v>静岡県磐田市</v>
      </c>
      <c r="B259" s="324" t="s">
        <v>540</v>
      </c>
      <c r="C259" s="338" t="s">
        <v>2501</v>
      </c>
      <c r="D259" s="339" t="s">
        <v>2881</v>
      </c>
      <c r="F259" s="338" t="str">
        <f t="shared" si="14"/>
        <v>秋田県横手市</v>
      </c>
      <c r="G259" s="339" t="s">
        <v>2549</v>
      </c>
      <c r="H259" s="338" t="s">
        <v>2850</v>
      </c>
      <c r="I259" s="338" t="s">
        <v>2880</v>
      </c>
    </row>
    <row r="260" spans="1:9">
      <c r="A260" s="338" t="str">
        <f t="shared" si="13"/>
        <v>静岡県御殿場市</v>
      </c>
      <c r="B260" s="324" t="s">
        <v>540</v>
      </c>
      <c r="C260" s="338" t="s">
        <v>2501</v>
      </c>
      <c r="D260" s="339" t="s">
        <v>2879</v>
      </c>
      <c r="F260" s="338" t="str">
        <f t="shared" si="14"/>
        <v>秋田県大館市</v>
      </c>
      <c r="G260" s="339" t="s">
        <v>2549</v>
      </c>
      <c r="H260" s="338" t="s">
        <v>2850</v>
      </c>
      <c r="I260" s="338" t="s">
        <v>2878</v>
      </c>
    </row>
    <row r="261" spans="1:9">
      <c r="A261" s="338" t="str">
        <f t="shared" si="13"/>
        <v>愛知県岡崎市</v>
      </c>
      <c r="B261" s="324" t="s">
        <v>540</v>
      </c>
      <c r="C261" s="338" t="s">
        <v>2488</v>
      </c>
      <c r="D261" s="339" t="s">
        <v>2877</v>
      </c>
      <c r="F261" s="338" t="str">
        <f t="shared" si="14"/>
        <v>秋田県湯沢市</v>
      </c>
      <c r="G261" s="339" t="s">
        <v>2549</v>
      </c>
      <c r="H261" s="338" t="s">
        <v>2850</v>
      </c>
      <c r="I261" s="338" t="s">
        <v>2876</v>
      </c>
    </row>
    <row r="262" spans="1:9">
      <c r="A262" s="338" t="str">
        <f t="shared" si="13"/>
        <v>愛知県瀬戸市</v>
      </c>
      <c r="B262" s="324" t="s">
        <v>540</v>
      </c>
      <c r="C262" s="338" t="s">
        <v>2488</v>
      </c>
      <c r="D262" s="339" t="s">
        <v>2875</v>
      </c>
      <c r="F262" s="338" t="str">
        <f t="shared" si="14"/>
        <v>秋田県鹿角市</v>
      </c>
      <c r="G262" s="339" t="s">
        <v>2549</v>
      </c>
      <c r="H262" s="338" t="s">
        <v>2850</v>
      </c>
      <c r="I262" s="338" t="s">
        <v>2874</v>
      </c>
    </row>
    <row r="263" spans="1:9">
      <c r="A263" s="338" t="str">
        <f t="shared" si="13"/>
        <v>愛知県春日井市</v>
      </c>
      <c r="B263" s="324" t="s">
        <v>540</v>
      </c>
      <c r="C263" s="338" t="s">
        <v>2488</v>
      </c>
      <c r="D263" s="339" t="s">
        <v>2873</v>
      </c>
      <c r="F263" s="338" t="str">
        <f t="shared" si="14"/>
        <v>秋田県潟上市</v>
      </c>
      <c r="G263" s="339" t="s">
        <v>2549</v>
      </c>
      <c r="H263" s="338" t="s">
        <v>2850</v>
      </c>
      <c r="I263" s="338" t="s">
        <v>2872</v>
      </c>
    </row>
    <row r="264" spans="1:9">
      <c r="A264" s="338" t="str">
        <f t="shared" si="13"/>
        <v>愛知県豊川市</v>
      </c>
      <c r="B264" s="324" t="s">
        <v>540</v>
      </c>
      <c r="C264" s="338" t="s">
        <v>2488</v>
      </c>
      <c r="D264" s="339" t="s">
        <v>2871</v>
      </c>
      <c r="F264" s="338" t="str">
        <f t="shared" si="14"/>
        <v>秋田県大仙市</v>
      </c>
      <c r="G264" s="339" t="s">
        <v>2549</v>
      </c>
      <c r="H264" s="338" t="s">
        <v>2850</v>
      </c>
      <c r="I264" s="338" t="s">
        <v>2870</v>
      </c>
    </row>
    <row r="265" spans="1:9">
      <c r="A265" s="338" t="str">
        <f t="shared" si="13"/>
        <v>愛知県津島市</v>
      </c>
      <c r="B265" s="324" t="s">
        <v>540</v>
      </c>
      <c r="C265" s="338" t="s">
        <v>2488</v>
      </c>
      <c r="D265" s="339" t="s">
        <v>2869</v>
      </c>
      <c r="F265" s="338" t="str">
        <f t="shared" si="14"/>
        <v>秋田県北秋田市</v>
      </c>
      <c r="G265" s="339" t="s">
        <v>2549</v>
      </c>
      <c r="H265" s="338" t="s">
        <v>2850</v>
      </c>
      <c r="I265" s="338" t="s">
        <v>2868</v>
      </c>
    </row>
    <row r="266" spans="1:9">
      <c r="A266" s="338" t="str">
        <f t="shared" si="13"/>
        <v>愛知県碧南市</v>
      </c>
      <c r="B266" s="324" t="s">
        <v>540</v>
      </c>
      <c r="C266" s="338" t="s">
        <v>2488</v>
      </c>
      <c r="D266" s="339" t="s">
        <v>2867</v>
      </c>
      <c r="F266" s="338" t="str">
        <f t="shared" si="14"/>
        <v>秋田県仙北市</v>
      </c>
      <c r="G266" s="339" t="s">
        <v>2549</v>
      </c>
      <c r="H266" s="338" t="s">
        <v>2850</v>
      </c>
      <c r="I266" s="338" t="s">
        <v>2866</v>
      </c>
    </row>
    <row r="267" spans="1:9">
      <c r="A267" s="338" t="str">
        <f t="shared" si="13"/>
        <v>愛知県安城市</v>
      </c>
      <c r="B267" s="324" t="s">
        <v>540</v>
      </c>
      <c r="C267" s="338" t="s">
        <v>2488</v>
      </c>
      <c r="D267" s="339" t="s">
        <v>2865</v>
      </c>
      <c r="F267" s="338" t="str">
        <f t="shared" si="14"/>
        <v>秋田県小坂町</v>
      </c>
      <c r="G267" s="339" t="s">
        <v>2549</v>
      </c>
      <c r="H267" s="338" t="s">
        <v>2850</v>
      </c>
      <c r="I267" s="338" t="s">
        <v>2864</v>
      </c>
    </row>
    <row r="268" spans="1:9">
      <c r="A268" s="338" t="str">
        <f t="shared" si="13"/>
        <v>愛知県蒲郡市</v>
      </c>
      <c r="B268" s="324" t="s">
        <v>540</v>
      </c>
      <c r="C268" s="338" t="s">
        <v>2488</v>
      </c>
      <c r="D268" s="339" t="s">
        <v>2863</v>
      </c>
      <c r="F268" s="338" t="str">
        <f t="shared" si="14"/>
        <v>秋田県上小阿仁村</v>
      </c>
      <c r="G268" s="339" t="s">
        <v>2549</v>
      </c>
      <c r="H268" s="338" t="s">
        <v>2850</v>
      </c>
      <c r="I268" s="338" t="s">
        <v>2862</v>
      </c>
    </row>
    <row r="269" spans="1:9">
      <c r="A269" s="338" t="str">
        <f t="shared" si="13"/>
        <v>愛知県犬山市</v>
      </c>
      <c r="B269" s="324" t="s">
        <v>540</v>
      </c>
      <c r="C269" s="338" t="s">
        <v>2488</v>
      </c>
      <c r="D269" s="339" t="s">
        <v>2861</v>
      </c>
      <c r="F269" s="338" t="str">
        <f t="shared" si="14"/>
        <v>秋田県藤里町</v>
      </c>
      <c r="G269" s="339" t="s">
        <v>2549</v>
      </c>
      <c r="H269" s="338" t="s">
        <v>2850</v>
      </c>
      <c r="I269" s="338" t="s">
        <v>1652</v>
      </c>
    </row>
    <row r="270" spans="1:9">
      <c r="A270" s="338" t="str">
        <f t="shared" si="13"/>
        <v>愛知県江南市</v>
      </c>
      <c r="B270" s="324" t="s">
        <v>540</v>
      </c>
      <c r="C270" s="338" t="s">
        <v>2488</v>
      </c>
      <c r="D270" s="339" t="s">
        <v>2860</v>
      </c>
      <c r="F270" s="338" t="str">
        <f t="shared" si="14"/>
        <v>秋田県三種町</v>
      </c>
      <c r="G270" s="339" t="s">
        <v>2549</v>
      </c>
      <c r="H270" s="338" t="s">
        <v>2850</v>
      </c>
      <c r="I270" s="338" t="s">
        <v>1606</v>
      </c>
    </row>
    <row r="271" spans="1:9">
      <c r="A271" s="338" t="str">
        <f t="shared" si="13"/>
        <v>愛知県稲沢市</v>
      </c>
      <c r="B271" s="324" t="s">
        <v>540</v>
      </c>
      <c r="C271" s="338" t="s">
        <v>2488</v>
      </c>
      <c r="D271" s="339" t="s">
        <v>2859</v>
      </c>
      <c r="F271" s="338" t="str">
        <f t="shared" si="14"/>
        <v>秋田県八峰町</v>
      </c>
      <c r="G271" s="339" t="s">
        <v>2549</v>
      </c>
      <c r="H271" s="338" t="s">
        <v>2850</v>
      </c>
      <c r="I271" s="338" t="s">
        <v>1562</v>
      </c>
    </row>
    <row r="272" spans="1:9">
      <c r="A272" s="338" t="str">
        <f t="shared" si="13"/>
        <v>愛知県東海市</v>
      </c>
      <c r="B272" s="324" t="s">
        <v>540</v>
      </c>
      <c r="C272" s="338" t="s">
        <v>2488</v>
      </c>
      <c r="D272" s="339" t="s">
        <v>2858</v>
      </c>
      <c r="F272" s="338" t="str">
        <f t="shared" si="14"/>
        <v>秋田県五城目町</v>
      </c>
      <c r="G272" s="339" t="s">
        <v>2549</v>
      </c>
      <c r="H272" s="338" t="s">
        <v>2850</v>
      </c>
      <c r="I272" s="338" t="s">
        <v>1522</v>
      </c>
    </row>
    <row r="273" spans="1:9">
      <c r="A273" s="338" t="str">
        <f t="shared" si="13"/>
        <v>愛知県大府市</v>
      </c>
      <c r="B273" s="324" t="s">
        <v>540</v>
      </c>
      <c r="C273" s="338" t="s">
        <v>2488</v>
      </c>
      <c r="D273" s="339" t="s">
        <v>2857</v>
      </c>
      <c r="F273" s="338" t="str">
        <f t="shared" si="14"/>
        <v>秋田県八郎潟町</v>
      </c>
      <c r="G273" s="339" t="s">
        <v>2549</v>
      </c>
      <c r="H273" s="338" t="s">
        <v>2850</v>
      </c>
      <c r="I273" s="338" t="s">
        <v>1480</v>
      </c>
    </row>
    <row r="274" spans="1:9">
      <c r="A274" s="338" t="str">
        <f t="shared" si="13"/>
        <v>愛知県尾張旭市</v>
      </c>
      <c r="B274" s="324" t="s">
        <v>540</v>
      </c>
      <c r="C274" s="338" t="s">
        <v>2488</v>
      </c>
      <c r="D274" s="339" t="s">
        <v>2856</v>
      </c>
      <c r="F274" s="338" t="str">
        <f t="shared" si="14"/>
        <v>秋田県井川町</v>
      </c>
      <c r="G274" s="339" t="s">
        <v>2549</v>
      </c>
      <c r="H274" s="338" t="s">
        <v>2850</v>
      </c>
      <c r="I274" s="338" t="s">
        <v>1442</v>
      </c>
    </row>
    <row r="275" spans="1:9">
      <c r="A275" s="338" t="str">
        <f t="shared" si="13"/>
        <v>愛知県高浜市</v>
      </c>
      <c r="B275" s="324" t="s">
        <v>540</v>
      </c>
      <c r="C275" s="338" t="s">
        <v>2488</v>
      </c>
      <c r="D275" s="339" t="s">
        <v>2855</v>
      </c>
      <c r="F275" s="338" t="str">
        <f t="shared" si="14"/>
        <v>秋田県大潟村</v>
      </c>
      <c r="G275" s="339" t="s">
        <v>2549</v>
      </c>
      <c r="H275" s="338" t="s">
        <v>2850</v>
      </c>
      <c r="I275" s="338" t="s">
        <v>1410</v>
      </c>
    </row>
    <row r="276" spans="1:9">
      <c r="A276" s="338" t="str">
        <f t="shared" si="13"/>
        <v>愛知県岩倉市</v>
      </c>
      <c r="B276" s="324" t="s">
        <v>540</v>
      </c>
      <c r="C276" s="338" t="s">
        <v>2488</v>
      </c>
      <c r="D276" s="339" t="s">
        <v>2854</v>
      </c>
      <c r="F276" s="338" t="str">
        <f t="shared" si="14"/>
        <v>秋田県美郷町</v>
      </c>
      <c r="G276" s="339" t="s">
        <v>2549</v>
      </c>
      <c r="H276" s="338" t="s">
        <v>2850</v>
      </c>
      <c r="I276" s="338" t="s">
        <v>2853</v>
      </c>
    </row>
    <row r="277" spans="1:9">
      <c r="A277" s="338" t="str">
        <f t="shared" si="13"/>
        <v>愛知県田原市</v>
      </c>
      <c r="B277" s="324" t="s">
        <v>540</v>
      </c>
      <c r="C277" s="338" t="s">
        <v>2488</v>
      </c>
      <c r="D277" s="339" t="s">
        <v>2852</v>
      </c>
      <c r="F277" s="338" t="str">
        <f t="shared" si="14"/>
        <v>秋田県羽後町</v>
      </c>
      <c r="G277" s="339" t="s">
        <v>2549</v>
      </c>
      <c r="H277" s="338" t="s">
        <v>2850</v>
      </c>
      <c r="I277" s="338" t="s">
        <v>1342</v>
      </c>
    </row>
    <row r="278" spans="1:9">
      <c r="A278" s="338" t="str">
        <f t="shared" si="13"/>
        <v>愛知県愛西市</v>
      </c>
      <c r="B278" s="324" t="s">
        <v>540</v>
      </c>
      <c r="C278" s="338" t="s">
        <v>2488</v>
      </c>
      <c r="D278" s="339" t="s">
        <v>2851</v>
      </c>
      <c r="F278" s="338" t="str">
        <f t="shared" si="14"/>
        <v>秋田県東成瀬村</v>
      </c>
      <c r="G278" s="339" t="s">
        <v>2549</v>
      </c>
      <c r="H278" s="338" t="s">
        <v>2850</v>
      </c>
      <c r="I278" s="338" t="s">
        <v>1309</v>
      </c>
    </row>
    <row r="279" spans="1:9">
      <c r="A279" s="338" t="str">
        <f t="shared" si="13"/>
        <v>愛知県北名古屋市</v>
      </c>
      <c r="B279" s="324" t="s">
        <v>540</v>
      </c>
      <c r="C279" s="338" t="s">
        <v>2488</v>
      </c>
      <c r="D279" s="339" t="s">
        <v>2849</v>
      </c>
      <c r="F279" s="338" t="str">
        <f t="shared" si="14"/>
        <v>山形県山形市</v>
      </c>
      <c r="G279" s="339" t="s">
        <v>2549</v>
      </c>
      <c r="H279" s="338" t="s">
        <v>2800</v>
      </c>
      <c r="I279" s="338" t="s">
        <v>2848</v>
      </c>
    </row>
    <row r="280" spans="1:9">
      <c r="A280" s="338" t="str">
        <f t="shared" si="13"/>
        <v>愛知県弥富市</v>
      </c>
      <c r="B280" s="324" t="s">
        <v>540</v>
      </c>
      <c r="C280" s="338" t="s">
        <v>2488</v>
      </c>
      <c r="D280" s="339" t="s">
        <v>2847</v>
      </c>
      <c r="F280" s="338" t="str">
        <f t="shared" si="14"/>
        <v>山形県米沢市</v>
      </c>
      <c r="G280" s="339" t="s">
        <v>2549</v>
      </c>
      <c r="H280" s="338" t="s">
        <v>2800</v>
      </c>
      <c r="I280" s="338" t="s">
        <v>2846</v>
      </c>
    </row>
    <row r="281" spans="1:9">
      <c r="A281" s="338" t="str">
        <f t="shared" si="13"/>
        <v>愛知県あま市</v>
      </c>
      <c r="B281" s="324" t="s">
        <v>540</v>
      </c>
      <c r="C281" s="338" t="s">
        <v>2488</v>
      </c>
      <c r="D281" s="339" t="s">
        <v>2845</v>
      </c>
      <c r="F281" s="338" t="str">
        <f t="shared" si="14"/>
        <v>山形県新庄市</v>
      </c>
      <c r="G281" s="339" t="s">
        <v>2549</v>
      </c>
      <c r="H281" s="338" t="s">
        <v>2800</v>
      </c>
      <c r="I281" s="338" t="s">
        <v>2844</v>
      </c>
    </row>
    <row r="282" spans="1:9">
      <c r="A282" s="338" t="str">
        <f t="shared" si="13"/>
        <v>愛知県東郷町</v>
      </c>
      <c r="B282" s="324" t="s">
        <v>540</v>
      </c>
      <c r="C282" s="338" t="s">
        <v>2488</v>
      </c>
      <c r="D282" s="339" t="s">
        <v>2843</v>
      </c>
      <c r="F282" s="338" t="str">
        <f t="shared" si="14"/>
        <v>山形県寒河江市</v>
      </c>
      <c r="G282" s="339" t="s">
        <v>2549</v>
      </c>
      <c r="H282" s="338" t="s">
        <v>2800</v>
      </c>
      <c r="I282" s="338" t="s">
        <v>2842</v>
      </c>
    </row>
    <row r="283" spans="1:9">
      <c r="A283" s="338" t="str">
        <f t="shared" si="13"/>
        <v>愛知県豊山町</v>
      </c>
      <c r="B283" s="324" t="s">
        <v>540</v>
      </c>
      <c r="C283" s="338" t="s">
        <v>2488</v>
      </c>
      <c r="D283" s="339" t="s">
        <v>2841</v>
      </c>
      <c r="F283" s="338" t="str">
        <f t="shared" si="14"/>
        <v>山形県上山市</v>
      </c>
      <c r="G283" s="339" t="s">
        <v>2549</v>
      </c>
      <c r="H283" s="338" t="s">
        <v>2800</v>
      </c>
      <c r="I283" s="338" t="s">
        <v>2840</v>
      </c>
    </row>
    <row r="284" spans="1:9">
      <c r="A284" s="338" t="str">
        <f t="shared" si="13"/>
        <v>愛知県大治町</v>
      </c>
      <c r="B284" s="324" t="s">
        <v>540</v>
      </c>
      <c r="C284" s="338" t="s">
        <v>2488</v>
      </c>
      <c r="D284" s="339" t="s">
        <v>2839</v>
      </c>
      <c r="F284" s="338" t="str">
        <f t="shared" si="14"/>
        <v>山形県村山市</v>
      </c>
      <c r="G284" s="339" t="s">
        <v>2549</v>
      </c>
      <c r="H284" s="338" t="s">
        <v>2800</v>
      </c>
      <c r="I284" s="338" t="s">
        <v>2838</v>
      </c>
    </row>
    <row r="285" spans="1:9">
      <c r="A285" s="338" t="str">
        <f t="shared" si="13"/>
        <v>愛知県蟹江町</v>
      </c>
      <c r="B285" s="324" t="s">
        <v>540</v>
      </c>
      <c r="C285" s="338" t="s">
        <v>2488</v>
      </c>
      <c r="D285" s="339" t="s">
        <v>2837</v>
      </c>
      <c r="F285" s="338" t="str">
        <f t="shared" si="14"/>
        <v>山形県長井市</v>
      </c>
      <c r="G285" s="339" t="s">
        <v>2549</v>
      </c>
      <c r="H285" s="338" t="s">
        <v>2800</v>
      </c>
      <c r="I285" s="338" t="s">
        <v>2836</v>
      </c>
    </row>
    <row r="286" spans="1:9">
      <c r="A286" s="338" t="str">
        <f t="shared" si="13"/>
        <v>愛知県幸田町</v>
      </c>
      <c r="B286" s="324" t="s">
        <v>540</v>
      </c>
      <c r="C286" s="338" t="s">
        <v>2488</v>
      </c>
      <c r="D286" s="339" t="s">
        <v>2835</v>
      </c>
      <c r="F286" s="338" t="str">
        <f t="shared" si="14"/>
        <v>山形県天童市</v>
      </c>
      <c r="G286" s="339" t="s">
        <v>2549</v>
      </c>
      <c r="H286" s="338" t="s">
        <v>2800</v>
      </c>
      <c r="I286" s="338" t="s">
        <v>2834</v>
      </c>
    </row>
    <row r="287" spans="1:9">
      <c r="A287" s="338" t="str">
        <f t="shared" si="13"/>
        <v>三重県津市</v>
      </c>
      <c r="B287" s="324" t="s">
        <v>540</v>
      </c>
      <c r="C287" s="338" t="s">
        <v>2479</v>
      </c>
      <c r="D287" s="339" t="s">
        <v>2833</v>
      </c>
      <c r="F287" s="338" t="str">
        <f t="shared" si="14"/>
        <v>山形県東根市</v>
      </c>
      <c r="G287" s="339" t="s">
        <v>2549</v>
      </c>
      <c r="H287" s="338" t="s">
        <v>2800</v>
      </c>
      <c r="I287" s="338" t="s">
        <v>2832</v>
      </c>
    </row>
    <row r="288" spans="1:9">
      <c r="A288" s="338" t="str">
        <f t="shared" si="13"/>
        <v>三重県桑名市</v>
      </c>
      <c r="B288" s="324" t="s">
        <v>540</v>
      </c>
      <c r="C288" s="338" t="s">
        <v>2479</v>
      </c>
      <c r="D288" s="339" t="s">
        <v>2831</v>
      </c>
      <c r="F288" s="338" t="str">
        <f t="shared" si="14"/>
        <v>山形県尾花沢市</v>
      </c>
      <c r="G288" s="339" t="s">
        <v>2549</v>
      </c>
      <c r="H288" s="338" t="s">
        <v>2800</v>
      </c>
      <c r="I288" s="338" t="s">
        <v>2830</v>
      </c>
    </row>
    <row r="289" spans="1:9">
      <c r="A289" s="338" t="str">
        <f t="shared" si="13"/>
        <v>三重県亀山市</v>
      </c>
      <c r="B289" s="324" t="s">
        <v>540</v>
      </c>
      <c r="C289" s="338" t="s">
        <v>2479</v>
      </c>
      <c r="D289" s="339" t="s">
        <v>2829</v>
      </c>
      <c r="F289" s="338" t="str">
        <f t="shared" si="14"/>
        <v>山形県南陽市</v>
      </c>
      <c r="G289" s="339" t="s">
        <v>2549</v>
      </c>
      <c r="H289" s="338" t="s">
        <v>2800</v>
      </c>
      <c r="I289" s="338" t="s">
        <v>2828</v>
      </c>
    </row>
    <row r="290" spans="1:9">
      <c r="A290" s="338" t="str">
        <f t="shared" si="13"/>
        <v>滋賀県彦根市</v>
      </c>
      <c r="B290" s="324" t="s">
        <v>540</v>
      </c>
      <c r="C290" s="338" t="s">
        <v>2469</v>
      </c>
      <c r="D290" s="339" t="s">
        <v>2827</v>
      </c>
      <c r="F290" s="338" t="str">
        <f t="shared" si="14"/>
        <v>山形県山辺町</v>
      </c>
      <c r="G290" s="339" t="s">
        <v>2549</v>
      </c>
      <c r="H290" s="338" t="s">
        <v>2800</v>
      </c>
      <c r="I290" s="338" t="s">
        <v>2826</v>
      </c>
    </row>
    <row r="291" spans="1:9">
      <c r="A291" s="338" t="str">
        <f t="shared" si="13"/>
        <v>滋賀県守山市</v>
      </c>
      <c r="B291" s="324" t="s">
        <v>540</v>
      </c>
      <c r="C291" s="338" t="s">
        <v>2469</v>
      </c>
      <c r="D291" s="339" t="s">
        <v>2825</v>
      </c>
      <c r="F291" s="338" t="str">
        <f t="shared" si="14"/>
        <v>山形県中山町</v>
      </c>
      <c r="G291" s="339" t="s">
        <v>2549</v>
      </c>
      <c r="H291" s="338" t="s">
        <v>2800</v>
      </c>
      <c r="I291" s="338" t="s">
        <v>2824</v>
      </c>
    </row>
    <row r="292" spans="1:9">
      <c r="A292" s="338" t="str">
        <f t="shared" si="13"/>
        <v>滋賀県甲賀市</v>
      </c>
      <c r="B292" s="324" t="s">
        <v>540</v>
      </c>
      <c r="C292" s="338" t="s">
        <v>2469</v>
      </c>
      <c r="D292" s="339" t="s">
        <v>2823</v>
      </c>
      <c r="F292" s="338" t="str">
        <f t="shared" si="14"/>
        <v>山形県河北町</v>
      </c>
      <c r="G292" s="339" t="s">
        <v>2549</v>
      </c>
      <c r="H292" s="338" t="s">
        <v>2800</v>
      </c>
      <c r="I292" s="338" t="s">
        <v>1651</v>
      </c>
    </row>
    <row r="293" spans="1:9">
      <c r="A293" s="338" t="str">
        <f t="shared" si="13"/>
        <v>滋賀県野洲市</v>
      </c>
      <c r="B293" s="324" t="s">
        <v>540</v>
      </c>
      <c r="C293" s="338" t="s">
        <v>2469</v>
      </c>
      <c r="D293" s="339" t="s">
        <v>2822</v>
      </c>
      <c r="F293" s="338" t="str">
        <f t="shared" si="14"/>
        <v>山形県西川町</v>
      </c>
      <c r="G293" s="339" t="s">
        <v>2549</v>
      </c>
      <c r="H293" s="338" t="s">
        <v>2800</v>
      </c>
      <c r="I293" s="338" t="s">
        <v>1605</v>
      </c>
    </row>
    <row r="294" spans="1:9">
      <c r="A294" s="338" t="str">
        <f t="shared" si="13"/>
        <v>京都府宇治市</v>
      </c>
      <c r="B294" s="324" t="s">
        <v>540</v>
      </c>
      <c r="C294" s="338" t="s">
        <v>2465</v>
      </c>
      <c r="D294" s="339" t="s">
        <v>2821</v>
      </c>
      <c r="F294" s="338" t="str">
        <f t="shared" si="14"/>
        <v>山形県朝日町</v>
      </c>
      <c r="G294" s="339" t="s">
        <v>2549</v>
      </c>
      <c r="H294" s="338" t="s">
        <v>2800</v>
      </c>
      <c r="I294" s="338" t="s">
        <v>1547</v>
      </c>
    </row>
    <row r="295" spans="1:9">
      <c r="A295" s="338" t="str">
        <f t="shared" si="13"/>
        <v>京都府亀岡市</v>
      </c>
      <c r="B295" s="324" t="s">
        <v>540</v>
      </c>
      <c r="C295" s="338" t="s">
        <v>2465</v>
      </c>
      <c r="D295" s="340" t="s">
        <v>2820</v>
      </c>
      <c r="F295" s="338" t="str">
        <f t="shared" si="14"/>
        <v>山形県大江町</v>
      </c>
      <c r="G295" s="339" t="s">
        <v>2549</v>
      </c>
      <c r="H295" s="338" t="s">
        <v>2800</v>
      </c>
      <c r="I295" s="338" t="s">
        <v>1521</v>
      </c>
    </row>
    <row r="296" spans="1:9">
      <c r="A296" s="338" t="str">
        <f t="shared" si="13"/>
        <v>京都府向日市</v>
      </c>
      <c r="B296" s="324" t="s">
        <v>540</v>
      </c>
      <c r="C296" s="338" t="s">
        <v>2465</v>
      </c>
      <c r="D296" s="339" t="s">
        <v>2819</v>
      </c>
      <c r="F296" s="338" t="str">
        <f t="shared" si="14"/>
        <v>山形県大石田町</v>
      </c>
      <c r="G296" s="339" t="s">
        <v>2549</v>
      </c>
      <c r="H296" s="338" t="s">
        <v>2800</v>
      </c>
      <c r="I296" s="338" t="s">
        <v>2818</v>
      </c>
    </row>
    <row r="297" spans="1:9">
      <c r="A297" s="338" t="str">
        <f t="shared" si="13"/>
        <v>京都府八幡市</v>
      </c>
      <c r="B297" s="324" t="s">
        <v>540</v>
      </c>
      <c r="C297" s="338" t="s">
        <v>2465</v>
      </c>
      <c r="D297" s="339" t="s">
        <v>2817</v>
      </c>
      <c r="F297" s="338" t="str">
        <f t="shared" si="14"/>
        <v>山形県金山町</v>
      </c>
      <c r="G297" s="339" t="s">
        <v>2549</v>
      </c>
      <c r="H297" s="338" t="s">
        <v>2800</v>
      </c>
      <c r="I297" s="338" t="s">
        <v>2816</v>
      </c>
    </row>
    <row r="298" spans="1:9">
      <c r="A298" s="338" t="str">
        <f t="shared" si="13"/>
        <v>京都府南丹市</v>
      </c>
      <c r="B298" s="324" t="s">
        <v>540</v>
      </c>
      <c r="C298" s="338" t="s">
        <v>2465</v>
      </c>
      <c r="D298" s="339" t="s">
        <v>2815</v>
      </c>
      <c r="F298" s="338" t="str">
        <f t="shared" si="14"/>
        <v>山形県最上町</v>
      </c>
      <c r="G298" s="339" t="s">
        <v>2549</v>
      </c>
      <c r="H298" s="338" t="s">
        <v>2800</v>
      </c>
      <c r="I298" s="338" t="s">
        <v>1409</v>
      </c>
    </row>
    <row r="299" spans="1:9">
      <c r="A299" s="338" t="str">
        <f t="shared" si="13"/>
        <v>京都府木津川市</v>
      </c>
      <c r="B299" s="324" t="s">
        <v>540</v>
      </c>
      <c r="C299" s="338" t="s">
        <v>2465</v>
      </c>
      <c r="D299" s="339" t="s">
        <v>2814</v>
      </c>
      <c r="F299" s="338" t="str">
        <f t="shared" si="14"/>
        <v>山形県舟形町</v>
      </c>
      <c r="G299" s="339" t="s">
        <v>2549</v>
      </c>
      <c r="H299" s="338" t="s">
        <v>2800</v>
      </c>
      <c r="I299" s="338" t="s">
        <v>1375</v>
      </c>
    </row>
    <row r="300" spans="1:9">
      <c r="A300" s="338" t="str">
        <f t="shared" si="13"/>
        <v>京都府城陽市</v>
      </c>
      <c r="B300" s="324" t="s">
        <v>540</v>
      </c>
      <c r="C300" s="338" t="s">
        <v>2465</v>
      </c>
      <c r="D300" s="339" t="s">
        <v>2813</v>
      </c>
      <c r="F300" s="338" t="str">
        <f t="shared" si="14"/>
        <v>山形県真室川町</v>
      </c>
      <c r="G300" s="339" t="s">
        <v>2549</v>
      </c>
      <c r="H300" s="338" t="s">
        <v>2800</v>
      </c>
      <c r="I300" s="338" t="s">
        <v>1341</v>
      </c>
    </row>
    <row r="301" spans="1:9">
      <c r="A301" s="338" t="str">
        <f t="shared" si="13"/>
        <v>京都府笠置町</v>
      </c>
      <c r="B301" s="324" t="s">
        <v>540</v>
      </c>
      <c r="C301" s="338" t="s">
        <v>2465</v>
      </c>
      <c r="D301" s="339" t="s">
        <v>2812</v>
      </c>
      <c r="F301" s="338" t="str">
        <f t="shared" si="14"/>
        <v>山形県大蔵村</v>
      </c>
      <c r="G301" s="339" t="s">
        <v>2549</v>
      </c>
      <c r="H301" s="338" t="s">
        <v>2800</v>
      </c>
      <c r="I301" s="338" t="s">
        <v>1308</v>
      </c>
    </row>
    <row r="302" spans="1:9">
      <c r="A302" s="338" t="str">
        <f t="shared" si="13"/>
        <v>京都府和束町</v>
      </c>
      <c r="B302" s="324" t="s">
        <v>540</v>
      </c>
      <c r="C302" s="338" t="s">
        <v>2465</v>
      </c>
      <c r="D302" s="339" t="s">
        <v>2811</v>
      </c>
      <c r="F302" s="338" t="str">
        <f t="shared" si="14"/>
        <v>山形県鮭川村</v>
      </c>
      <c r="G302" s="339" t="s">
        <v>2549</v>
      </c>
      <c r="H302" s="338" t="s">
        <v>2800</v>
      </c>
      <c r="I302" s="338" t="s">
        <v>1278</v>
      </c>
    </row>
    <row r="303" spans="1:9">
      <c r="A303" s="338" t="str">
        <f t="shared" si="13"/>
        <v>京都府精華町</v>
      </c>
      <c r="B303" s="324" t="s">
        <v>540</v>
      </c>
      <c r="C303" s="338" t="s">
        <v>2465</v>
      </c>
      <c r="D303" s="339" t="s">
        <v>2810</v>
      </c>
      <c r="F303" s="338" t="str">
        <f t="shared" si="14"/>
        <v>山形県戸沢村</v>
      </c>
      <c r="G303" s="339" t="s">
        <v>2549</v>
      </c>
      <c r="H303" s="338" t="s">
        <v>2800</v>
      </c>
      <c r="I303" s="338" t="s">
        <v>1247</v>
      </c>
    </row>
    <row r="304" spans="1:9">
      <c r="A304" s="338" t="str">
        <f t="shared" si="13"/>
        <v>京都府久御山町</v>
      </c>
      <c r="B304" s="324" t="s">
        <v>540</v>
      </c>
      <c r="C304" s="338" t="s">
        <v>2465</v>
      </c>
      <c r="D304" s="339" t="s">
        <v>2809</v>
      </c>
      <c r="F304" s="338" t="str">
        <f t="shared" si="14"/>
        <v>山形県高畠町</v>
      </c>
      <c r="G304" s="339" t="s">
        <v>2549</v>
      </c>
      <c r="H304" s="338" t="s">
        <v>2800</v>
      </c>
      <c r="I304" s="338" t="s">
        <v>2808</v>
      </c>
    </row>
    <row r="305" spans="1:9">
      <c r="A305" s="338" t="str">
        <f t="shared" si="13"/>
        <v>京都府宇治田原町</v>
      </c>
      <c r="B305" s="324" t="s">
        <v>540</v>
      </c>
      <c r="C305" s="338" t="s">
        <v>2465</v>
      </c>
      <c r="D305" s="339" t="s">
        <v>2807</v>
      </c>
      <c r="F305" s="338" t="str">
        <f t="shared" si="14"/>
        <v>山形県川西町</v>
      </c>
      <c r="G305" s="339" t="s">
        <v>2549</v>
      </c>
      <c r="H305" s="338" t="s">
        <v>2800</v>
      </c>
      <c r="I305" s="338" t="s">
        <v>2806</v>
      </c>
    </row>
    <row r="306" spans="1:9">
      <c r="A306" s="338" t="str">
        <f t="shared" si="13"/>
        <v>大阪府岸和田市</v>
      </c>
      <c r="B306" s="324" t="s">
        <v>540</v>
      </c>
      <c r="C306" s="338" t="s">
        <v>2773</v>
      </c>
      <c r="D306" s="339" t="s">
        <v>2805</v>
      </c>
      <c r="F306" s="338" t="str">
        <f t="shared" si="14"/>
        <v>山形県小国町</v>
      </c>
      <c r="G306" s="339" t="s">
        <v>2549</v>
      </c>
      <c r="H306" s="338" t="s">
        <v>2800</v>
      </c>
      <c r="I306" s="338" t="s">
        <v>2804</v>
      </c>
    </row>
    <row r="307" spans="1:9">
      <c r="A307" s="338" t="str">
        <f t="shared" si="13"/>
        <v>大阪府泉大津市</v>
      </c>
      <c r="B307" s="324" t="s">
        <v>540</v>
      </c>
      <c r="C307" s="338" t="s">
        <v>2773</v>
      </c>
      <c r="D307" s="339" t="s">
        <v>2803</v>
      </c>
      <c r="F307" s="338" t="str">
        <f t="shared" si="14"/>
        <v>山形県白鷹町</v>
      </c>
      <c r="G307" s="339" t="s">
        <v>2549</v>
      </c>
      <c r="H307" s="338" t="s">
        <v>2800</v>
      </c>
      <c r="I307" s="338" t="s">
        <v>2802</v>
      </c>
    </row>
    <row r="308" spans="1:9">
      <c r="A308" s="338" t="str">
        <f t="shared" si="13"/>
        <v>大阪府貝塚市</v>
      </c>
      <c r="B308" s="324" t="s">
        <v>540</v>
      </c>
      <c r="C308" s="338" t="s">
        <v>2773</v>
      </c>
      <c r="D308" s="339" t="s">
        <v>2801</v>
      </c>
      <c r="F308" s="338" t="str">
        <f t="shared" si="14"/>
        <v>山形県飯豊町</v>
      </c>
      <c r="G308" s="339" t="s">
        <v>2549</v>
      </c>
      <c r="H308" s="338" t="s">
        <v>2800</v>
      </c>
      <c r="I308" s="338" t="s">
        <v>2799</v>
      </c>
    </row>
    <row r="309" spans="1:9">
      <c r="A309" s="338" t="str">
        <f t="shared" si="13"/>
        <v>大阪府泉佐野市</v>
      </c>
      <c r="B309" s="324" t="s">
        <v>540</v>
      </c>
      <c r="C309" s="338" t="s">
        <v>2773</v>
      </c>
      <c r="D309" s="339" t="s">
        <v>2798</v>
      </c>
      <c r="F309" s="338" t="str">
        <f t="shared" si="14"/>
        <v>福島県会津若松市</v>
      </c>
      <c r="G309" s="339" t="s">
        <v>2549</v>
      </c>
      <c r="H309" s="338" t="s">
        <v>2753</v>
      </c>
      <c r="I309" s="338" t="s">
        <v>2797</v>
      </c>
    </row>
    <row r="310" spans="1:9">
      <c r="A310" s="338" t="str">
        <f t="shared" si="13"/>
        <v>大阪府富田林市</v>
      </c>
      <c r="B310" s="324" t="s">
        <v>540</v>
      </c>
      <c r="C310" s="338" t="s">
        <v>2773</v>
      </c>
      <c r="D310" s="339" t="s">
        <v>2796</v>
      </c>
      <c r="F310" s="338" t="str">
        <f t="shared" si="14"/>
        <v>福島県喜多方市</v>
      </c>
      <c r="G310" s="339" t="s">
        <v>2549</v>
      </c>
      <c r="H310" s="338" t="s">
        <v>2753</v>
      </c>
      <c r="I310" s="338" t="s">
        <v>2795</v>
      </c>
    </row>
    <row r="311" spans="1:9">
      <c r="A311" s="338" t="str">
        <f t="shared" si="13"/>
        <v>大阪府河内長野市</v>
      </c>
      <c r="B311" s="324" t="s">
        <v>540</v>
      </c>
      <c r="C311" s="338" t="s">
        <v>2773</v>
      </c>
      <c r="D311" s="339" t="s">
        <v>2794</v>
      </c>
      <c r="F311" s="338" t="str">
        <f t="shared" si="14"/>
        <v>福島県田村市</v>
      </c>
      <c r="G311" s="339" t="s">
        <v>2549</v>
      </c>
      <c r="H311" s="338" t="s">
        <v>2753</v>
      </c>
      <c r="I311" s="338" t="s">
        <v>2793</v>
      </c>
    </row>
    <row r="312" spans="1:9">
      <c r="A312" s="338" t="str">
        <f t="shared" si="13"/>
        <v>大阪府和泉市</v>
      </c>
      <c r="B312" s="324" t="s">
        <v>540</v>
      </c>
      <c r="C312" s="338" t="s">
        <v>2773</v>
      </c>
      <c r="D312" s="339" t="s">
        <v>2792</v>
      </c>
      <c r="F312" s="338" t="str">
        <f t="shared" si="14"/>
        <v>福島県大玉村</v>
      </c>
      <c r="G312" s="339" t="s">
        <v>2549</v>
      </c>
      <c r="H312" s="338" t="s">
        <v>2753</v>
      </c>
      <c r="I312" s="338" t="s">
        <v>2791</v>
      </c>
    </row>
    <row r="313" spans="1:9">
      <c r="A313" s="338" t="str">
        <f t="shared" si="13"/>
        <v>大阪府藤井寺市</v>
      </c>
      <c r="B313" s="324" t="s">
        <v>540</v>
      </c>
      <c r="C313" s="338" t="s">
        <v>2773</v>
      </c>
      <c r="D313" s="339" t="s">
        <v>2790</v>
      </c>
      <c r="F313" s="338" t="str">
        <f t="shared" si="14"/>
        <v>福島県天栄村</v>
      </c>
      <c r="G313" s="339" t="s">
        <v>2549</v>
      </c>
      <c r="H313" s="338" t="s">
        <v>2753</v>
      </c>
      <c r="I313" s="338" t="s">
        <v>2789</v>
      </c>
    </row>
    <row r="314" spans="1:9">
      <c r="A314" s="338" t="str">
        <f t="shared" si="13"/>
        <v>大阪府泉南市</v>
      </c>
      <c r="B314" s="324" t="s">
        <v>540</v>
      </c>
      <c r="C314" s="338" t="s">
        <v>2773</v>
      </c>
      <c r="D314" s="339" t="s">
        <v>2788</v>
      </c>
      <c r="F314" s="338" t="str">
        <f t="shared" si="14"/>
        <v>福島県下郷町</v>
      </c>
      <c r="G314" s="339" t="s">
        <v>2549</v>
      </c>
      <c r="H314" s="338" t="s">
        <v>2753</v>
      </c>
      <c r="I314" s="338" t="s">
        <v>2787</v>
      </c>
    </row>
    <row r="315" spans="1:9">
      <c r="A315" s="338" t="str">
        <f t="shared" si="13"/>
        <v>大阪府四條畷市</v>
      </c>
      <c r="B315" s="324" t="s">
        <v>540</v>
      </c>
      <c r="C315" s="338" t="s">
        <v>2773</v>
      </c>
      <c r="D315" s="340" t="s">
        <v>2786</v>
      </c>
      <c r="F315" s="338" t="str">
        <f t="shared" si="14"/>
        <v>福島県檜枝岐村</v>
      </c>
      <c r="G315" s="339" t="s">
        <v>2549</v>
      </c>
      <c r="H315" s="338" t="s">
        <v>2753</v>
      </c>
      <c r="I315" s="338" t="s">
        <v>2785</v>
      </c>
    </row>
    <row r="316" spans="1:9">
      <c r="A316" s="338" t="str">
        <f t="shared" si="13"/>
        <v>大阪府阪南市</v>
      </c>
      <c r="B316" s="324" t="s">
        <v>540</v>
      </c>
      <c r="C316" s="338" t="s">
        <v>2773</v>
      </c>
      <c r="D316" s="339" t="s">
        <v>2784</v>
      </c>
      <c r="F316" s="338" t="str">
        <f t="shared" si="14"/>
        <v>福島県只見町</v>
      </c>
      <c r="G316" s="339" t="s">
        <v>2549</v>
      </c>
      <c r="H316" s="338" t="s">
        <v>2753</v>
      </c>
      <c r="I316" s="338" t="s">
        <v>2783</v>
      </c>
    </row>
    <row r="317" spans="1:9">
      <c r="A317" s="338" t="str">
        <f t="shared" si="13"/>
        <v>大阪府豊能町</v>
      </c>
      <c r="B317" s="324" t="s">
        <v>540</v>
      </c>
      <c r="C317" s="338" t="s">
        <v>2773</v>
      </c>
      <c r="D317" s="339" t="s">
        <v>2782</v>
      </c>
      <c r="F317" s="338" t="str">
        <f t="shared" si="14"/>
        <v>福島県南会津町</v>
      </c>
      <c r="G317" s="339" t="s">
        <v>2549</v>
      </c>
      <c r="H317" s="338" t="s">
        <v>2753</v>
      </c>
      <c r="I317" s="338" t="s">
        <v>2781</v>
      </c>
    </row>
    <row r="318" spans="1:9">
      <c r="A318" s="338" t="str">
        <f t="shared" si="13"/>
        <v>大阪府能勢町</v>
      </c>
      <c r="B318" s="324" t="s">
        <v>540</v>
      </c>
      <c r="C318" s="338" t="s">
        <v>2773</v>
      </c>
      <c r="D318" s="339" t="s">
        <v>2780</v>
      </c>
      <c r="F318" s="338" t="str">
        <f t="shared" si="14"/>
        <v>福島県北塩原村</v>
      </c>
      <c r="G318" s="339" t="s">
        <v>2549</v>
      </c>
      <c r="H318" s="338" t="s">
        <v>2753</v>
      </c>
      <c r="I318" s="338" t="s">
        <v>1340</v>
      </c>
    </row>
    <row r="319" spans="1:9">
      <c r="A319" s="338" t="str">
        <f t="shared" si="13"/>
        <v>大阪府忠岡町</v>
      </c>
      <c r="B319" s="324" t="s">
        <v>540</v>
      </c>
      <c r="C319" s="338" t="s">
        <v>2773</v>
      </c>
      <c r="D319" s="339" t="s">
        <v>2779</v>
      </c>
      <c r="F319" s="338" t="str">
        <f t="shared" si="14"/>
        <v>福島県西会津町</v>
      </c>
      <c r="G319" s="339" t="s">
        <v>2549</v>
      </c>
      <c r="H319" s="338" t="s">
        <v>2753</v>
      </c>
      <c r="I319" s="338" t="s">
        <v>1307</v>
      </c>
    </row>
    <row r="320" spans="1:9">
      <c r="A320" s="338" t="str">
        <f t="shared" si="13"/>
        <v>大阪府熊取町</v>
      </c>
      <c r="B320" s="324" t="s">
        <v>540</v>
      </c>
      <c r="C320" s="338" t="s">
        <v>2773</v>
      </c>
      <c r="D320" s="339" t="s">
        <v>2778</v>
      </c>
      <c r="F320" s="338" t="str">
        <f t="shared" si="14"/>
        <v>福島県磐梯町</v>
      </c>
      <c r="G320" s="339" t="s">
        <v>2549</v>
      </c>
      <c r="H320" s="338" t="s">
        <v>2753</v>
      </c>
      <c r="I320" s="338" t="s">
        <v>1277</v>
      </c>
    </row>
    <row r="321" spans="1:9">
      <c r="A321" s="338" t="str">
        <f t="shared" si="13"/>
        <v>大阪府田尻町</v>
      </c>
      <c r="B321" s="324" t="s">
        <v>540</v>
      </c>
      <c r="C321" s="338" t="s">
        <v>2773</v>
      </c>
      <c r="D321" s="339" t="s">
        <v>2777</v>
      </c>
      <c r="F321" s="338" t="str">
        <f t="shared" si="14"/>
        <v>福島県猪苗代町</v>
      </c>
      <c r="G321" s="339" t="s">
        <v>2549</v>
      </c>
      <c r="H321" s="338" t="s">
        <v>2753</v>
      </c>
      <c r="I321" s="338" t="s">
        <v>1246</v>
      </c>
    </row>
    <row r="322" spans="1:9">
      <c r="A322" s="338" t="str">
        <f t="shared" ref="A322:A385" si="15">CONCATENATE(C322,D322)</f>
        <v>大阪府岬町</v>
      </c>
      <c r="B322" s="324" t="s">
        <v>540</v>
      </c>
      <c r="C322" s="338" t="s">
        <v>2773</v>
      </c>
      <c r="D322" s="339" t="s">
        <v>2776</v>
      </c>
      <c r="F322" s="338" t="str">
        <f t="shared" ref="F322:F385" si="16">CONCATENATE(H322,I322)</f>
        <v>福島県会津坂下町</v>
      </c>
      <c r="G322" s="339" t="s">
        <v>2549</v>
      </c>
      <c r="H322" s="338" t="s">
        <v>2753</v>
      </c>
      <c r="I322" s="338" t="s">
        <v>1217</v>
      </c>
    </row>
    <row r="323" spans="1:9">
      <c r="A323" s="338" t="str">
        <f t="shared" si="15"/>
        <v>大阪府太子町</v>
      </c>
      <c r="B323" s="324" t="s">
        <v>540</v>
      </c>
      <c r="C323" s="338" t="s">
        <v>2773</v>
      </c>
      <c r="D323" s="339" t="s">
        <v>2775</v>
      </c>
      <c r="F323" s="338" t="str">
        <f t="shared" si="16"/>
        <v>福島県湯川村</v>
      </c>
      <c r="G323" s="339" t="s">
        <v>2549</v>
      </c>
      <c r="H323" s="338" t="s">
        <v>2753</v>
      </c>
      <c r="I323" s="338" t="s">
        <v>1191</v>
      </c>
    </row>
    <row r="324" spans="1:9">
      <c r="A324" s="338" t="str">
        <f t="shared" si="15"/>
        <v>大阪府河南町</v>
      </c>
      <c r="B324" s="324" t="s">
        <v>540</v>
      </c>
      <c r="C324" s="338" t="s">
        <v>2773</v>
      </c>
      <c r="D324" s="339" t="s">
        <v>2774</v>
      </c>
      <c r="F324" s="338" t="str">
        <f t="shared" si="16"/>
        <v>福島県柳津町</v>
      </c>
      <c r="G324" s="339" t="s">
        <v>2549</v>
      </c>
      <c r="H324" s="338" t="s">
        <v>2753</v>
      </c>
      <c r="I324" s="338" t="s">
        <v>1164</v>
      </c>
    </row>
    <row r="325" spans="1:9">
      <c r="A325" s="338" t="str">
        <f t="shared" si="15"/>
        <v>大阪府千早赤阪村</v>
      </c>
      <c r="B325" s="324" t="s">
        <v>540</v>
      </c>
      <c r="C325" s="338" t="s">
        <v>2773</v>
      </c>
      <c r="D325" s="339" t="s">
        <v>2772</v>
      </c>
      <c r="F325" s="338" t="str">
        <f t="shared" si="16"/>
        <v>福島県三島町</v>
      </c>
      <c r="G325" s="339" t="s">
        <v>2549</v>
      </c>
      <c r="H325" s="338" t="s">
        <v>2753</v>
      </c>
      <c r="I325" s="338" t="s">
        <v>1139</v>
      </c>
    </row>
    <row r="326" spans="1:9">
      <c r="A326" s="338" t="str">
        <f t="shared" si="15"/>
        <v>兵庫県明石市</v>
      </c>
      <c r="B326" s="324" t="s">
        <v>540</v>
      </c>
      <c r="C326" s="338" t="s">
        <v>2456</v>
      </c>
      <c r="D326" s="339" t="s">
        <v>2771</v>
      </c>
      <c r="F326" s="338" t="str">
        <f t="shared" si="16"/>
        <v>福島県金山町</v>
      </c>
      <c r="G326" s="339" t="s">
        <v>2549</v>
      </c>
      <c r="H326" s="338" t="s">
        <v>2753</v>
      </c>
      <c r="I326" s="338" t="s">
        <v>1115</v>
      </c>
    </row>
    <row r="327" spans="1:9">
      <c r="A327" s="338" t="str">
        <f t="shared" si="15"/>
        <v>兵庫県赤穂市</v>
      </c>
      <c r="B327" s="324" t="s">
        <v>540</v>
      </c>
      <c r="C327" s="338" t="s">
        <v>2456</v>
      </c>
      <c r="D327" s="339" t="s">
        <v>2770</v>
      </c>
      <c r="F327" s="338" t="str">
        <f t="shared" si="16"/>
        <v>福島県昭和村</v>
      </c>
      <c r="G327" s="339" t="s">
        <v>2549</v>
      </c>
      <c r="H327" s="338" t="s">
        <v>2753</v>
      </c>
      <c r="I327" s="338" t="s">
        <v>1093</v>
      </c>
    </row>
    <row r="328" spans="1:9">
      <c r="A328" s="338" t="str">
        <f t="shared" si="15"/>
        <v>兵庫県篠山市</v>
      </c>
      <c r="B328" s="324" t="s">
        <v>540</v>
      </c>
      <c r="C328" s="338" t="s">
        <v>2456</v>
      </c>
      <c r="D328" s="339" t="s">
        <v>2769</v>
      </c>
      <c r="F328" s="338" t="str">
        <f t="shared" si="16"/>
        <v>福島県会津美里町</v>
      </c>
      <c r="G328" s="339" t="s">
        <v>2549</v>
      </c>
      <c r="H328" s="338" t="s">
        <v>2753</v>
      </c>
      <c r="I328" s="338" t="s">
        <v>1070</v>
      </c>
    </row>
    <row r="329" spans="1:9">
      <c r="A329" s="338" t="str">
        <f t="shared" si="15"/>
        <v>兵庫県猪名川町</v>
      </c>
      <c r="B329" s="324" t="s">
        <v>540</v>
      </c>
      <c r="C329" s="338" t="s">
        <v>2456</v>
      </c>
      <c r="D329" s="339" t="s">
        <v>2768</v>
      </c>
      <c r="F329" s="338" t="str">
        <f t="shared" si="16"/>
        <v>福島県西郷村</v>
      </c>
      <c r="G329" s="339" t="s">
        <v>2549</v>
      </c>
      <c r="H329" s="338" t="s">
        <v>2753</v>
      </c>
      <c r="I329" s="338" t="s">
        <v>2767</v>
      </c>
    </row>
    <row r="330" spans="1:9">
      <c r="A330" s="338" t="str">
        <f t="shared" si="15"/>
        <v>奈良県大和高田市</v>
      </c>
      <c r="B330" s="324" t="s">
        <v>540</v>
      </c>
      <c r="C330" s="338" t="s">
        <v>2445</v>
      </c>
      <c r="D330" s="339" t="s">
        <v>2766</v>
      </c>
      <c r="F330" s="338" t="str">
        <f t="shared" si="16"/>
        <v>福島県中島村</v>
      </c>
      <c r="G330" s="339" t="s">
        <v>2549</v>
      </c>
      <c r="H330" s="338" t="s">
        <v>2753</v>
      </c>
      <c r="I330" s="338" t="s">
        <v>2765</v>
      </c>
    </row>
    <row r="331" spans="1:9">
      <c r="A331" s="338" t="str">
        <f t="shared" si="15"/>
        <v>奈良県橿原市</v>
      </c>
      <c r="B331" s="324" t="s">
        <v>540</v>
      </c>
      <c r="C331" s="338" t="s">
        <v>2445</v>
      </c>
      <c r="D331" s="339" t="s">
        <v>2764</v>
      </c>
      <c r="F331" s="338" t="str">
        <f t="shared" si="16"/>
        <v>福島県石川町</v>
      </c>
      <c r="G331" s="339" t="s">
        <v>2549</v>
      </c>
      <c r="H331" s="338" t="s">
        <v>2753</v>
      </c>
      <c r="I331" s="338" t="s">
        <v>2763</v>
      </c>
    </row>
    <row r="332" spans="1:9">
      <c r="A332" s="338" t="str">
        <f t="shared" si="15"/>
        <v>奈良県生駒市</v>
      </c>
      <c r="B332" s="324" t="s">
        <v>540</v>
      </c>
      <c r="C332" s="338" t="s">
        <v>2445</v>
      </c>
      <c r="D332" s="339" t="s">
        <v>2762</v>
      </c>
      <c r="F332" s="338" t="str">
        <f t="shared" si="16"/>
        <v>福島県浅川町</v>
      </c>
      <c r="G332" s="339" t="s">
        <v>2549</v>
      </c>
      <c r="H332" s="338" t="s">
        <v>2753</v>
      </c>
      <c r="I332" s="338" t="s">
        <v>2761</v>
      </c>
    </row>
    <row r="333" spans="1:9">
      <c r="A333" s="338" t="str">
        <f t="shared" si="15"/>
        <v>奈良県香芝市</v>
      </c>
      <c r="B333" s="324" t="s">
        <v>540</v>
      </c>
      <c r="C333" s="338" t="s">
        <v>2445</v>
      </c>
      <c r="D333" s="339" t="s">
        <v>2760</v>
      </c>
      <c r="F333" s="338" t="str">
        <f t="shared" si="16"/>
        <v>福島県三春町</v>
      </c>
      <c r="G333" s="339" t="s">
        <v>2549</v>
      </c>
      <c r="H333" s="338" t="s">
        <v>2753</v>
      </c>
      <c r="I333" s="338" t="s">
        <v>873</v>
      </c>
    </row>
    <row r="334" spans="1:9">
      <c r="A334" s="338" t="str">
        <f t="shared" si="15"/>
        <v>奈良県葛城市</v>
      </c>
      <c r="B334" s="324" t="s">
        <v>540</v>
      </c>
      <c r="C334" s="338" t="s">
        <v>2445</v>
      </c>
      <c r="D334" s="339" t="s">
        <v>2759</v>
      </c>
      <c r="F334" s="338" t="str">
        <f t="shared" si="16"/>
        <v>福島県小野町</v>
      </c>
      <c r="G334" s="339" t="s">
        <v>2549</v>
      </c>
      <c r="H334" s="338" t="s">
        <v>2753</v>
      </c>
      <c r="I334" s="338" t="s">
        <v>865</v>
      </c>
    </row>
    <row r="335" spans="1:9">
      <c r="A335" s="338" t="str">
        <f t="shared" si="15"/>
        <v>奈良県御所市</v>
      </c>
      <c r="B335" s="324" t="s">
        <v>540</v>
      </c>
      <c r="C335" s="338" t="s">
        <v>2445</v>
      </c>
      <c r="D335" s="339" t="s">
        <v>2758</v>
      </c>
      <c r="F335" s="338" t="str">
        <f t="shared" si="16"/>
        <v>福島県川内村</v>
      </c>
      <c r="G335" s="339" t="s">
        <v>2549</v>
      </c>
      <c r="H335" s="338" t="s">
        <v>2753</v>
      </c>
      <c r="I335" s="338" t="s">
        <v>2757</v>
      </c>
    </row>
    <row r="336" spans="1:9">
      <c r="A336" s="338" t="str">
        <f t="shared" si="15"/>
        <v>奈良県平群町</v>
      </c>
      <c r="B336" s="324" t="s">
        <v>540</v>
      </c>
      <c r="C336" s="338" t="s">
        <v>2445</v>
      </c>
      <c r="D336" s="339" t="s">
        <v>2756</v>
      </c>
      <c r="F336" s="338" t="str">
        <f t="shared" si="16"/>
        <v>福島県葛尾村</v>
      </c>
      <c r="G336" s="339" t="s">
        <v>2549</v>
      </c>
      <c r="H336" s="338" t="s">
        <v>2753</v>
      </c>
      <c r="I336" s="338" t="s">
        <v>2755</v>
      </c>
    </row>
    <row r="337" spans="1:9">
      <c r="A337" s="338" t="str">
        <f t="shared" si="15"/>
        <v>奈良県三郷町</v>
      </c>
      <c r="B337" s="324" t="s">
        <v>540</v>
      </c>
      <c r="C337" s="338" t="s">
        <v>2445</v>
      </c>
      <c r="D337" s="339" t="s">
        <v>2754</v>
      </c>
      <c r="F337" s="338" t="str">
        <f t="shared" si="16"/>
        <v>福島県飯舘村</v>
      </c>
      <c r="G337" s="339" t="s">
        <v>2549</v>
      </c>
      <c r="H337" s="338" t="s">
        <v>2753</v>
      </c>
      <c r="I337" s="342" t="s">
        <v>2752</v>
      </c>
    </row>
    <row r="338" spans="1:9">
      <c r="A338" s="338" t="str">
        <f t="shared" si="15"/>
        <v>奈良県斑鳩町</v>
      </c>
      <c r="B338" s="324" t="s">
        <v>540</v>
      </c>
      <c r="C338" s="338" t="s">
        <v>2445</v>
      </c>
      <c r="D338" s="339" t="s">
        <v>2751</v>
      </c>
      <c r="F338" s="338" t="str">
        <f t="shared" si="16"/>
        <v>群馬県沼田市</v>
      </c>
      <c r="G338" s="339" t="s">
        <v>2549</v>
      </c>
      <c r="H338" s="338" t="s">
        <v>2643</v>
      </c>
      <c r="I338" s="338" t="s">
        <v>2655</v>
      </c>
    </row>
    <row r="339" spans="1:9">
      <c r="A339" s="338" t="str">
        <f t="shared" si="15"/>
        <v>奈良県安堵町</v>
      </c>
      <c r="B339" s="324" t="s">
        <v>540</v>
      </c>
      <c r="C339" s="338" t="s">
        <v>2445</v>
      </c>
      <c r="D339" s="339" t="s">
        <v>2750</v>
      </c>
      <c r="F339" s="338" t="str">
        <f t="shared" si="16"/>
        <v>群馬県上野村</v>
      </c>
      <c r="G339" s="339" t="s">
        <v>2549</v>
      </c>
      <c r="H339" s="338" t="s">
        <v>2643</v>
      </c>
      <c r="I339" s="338" t="s">
        <v>2749</v>
      </c>
    </row>
    <row r="340" spans="1:9">
      <c r="A340" s="338" t="str">
        <f t="shared" si="15"/>
        <v>奈良県上牧町</v>
      </c>
      <c r="B340" s="324" t="s">
        <v>540</v>
      </c>
      <c r="C340" s="338" t="s">
        <v>2445</v>
      </c>
      <c r="D340" s="339" t="s">
        <v>2748</v>
      </c>
      <c r="F340" s="338" t="str">
        <f t="shared" si="16"/>
        <v>群馬県南牧村</v>
      </c>
      <c r="G340" s="339" t="s">
        <v>2549</v>
      </c>
      <c r="H340" s="338" t="s">
        <v>2643</v>
      </c>
      <c r="I340" s="338" t="s">
        <v>2747</v>
      </c>
    </row>
    <row r="341" spans="1:9">
      <c r="A341" s="338" t="str">
        <f t="shared" si="15"/>
        <v>奈良県王寺町</v>
      </c>
      <c r="B341" s="324" t="s">
        <v>540</v>
      </c>
      <c r="C341" s="338" t="s">
        <v>2445</v>
      </c>
      <c r="D341" s="339" t="s">
        <v>2746</v>
      </c>
      <c r="F341" s="338" t="str">
        <f t="shared" si="16"/>
        <v>群馬県長野原町</v>
      </c>
      <c r="G341" s="339" t="s">
        <v>2549</v>
      </c>
      <c r="H341" s="338" t="s">
        <v>2643</v>
      </c>
      <c r="I341" s="338" t="s">
        <v>2745</v>
      </c>
    </row>
    <row r="342" spans="1:9">
      <c r="A342" s="338" t="str">
        <f t="shared" si="15"/>
        <v>奈良県広陵町</v>
      </c>
      <c r="B342" s="324" t="s">
        <v>540</v>
      </c>
      <c r="C342" s="338" t="s">
        <v>2445</v>
      </c>
      <c r="D342" s="339" t="s">
        <v>2744</v>
      </c>
      <c r="F342" s="338" t="str">
        <f t="shared" si="16"/>
        <v>群馬県嬬恋村</v>
      </c>
      <c r="G342" s="339" t="s">
        <v>2549</v>
      </c>
      <c r="H342" s="338" t="s">
        <v>2643</v>
      </c>
      <c r="I342" s="338" t="s">
        <v>2743</v>
      </c>
    </row>
    <row r="343" spans="1:9">
      <c r="A343" s="338" t="str">
        <f t="shared" si="15"/>
        <v>奈良県河合町</v>
      </c>
      <c r="B343" s="324" t="s">
        <v>540</v>
      </c>
      <c r="C343" s="338" t="s">
        <v>2445</v>
      </c>
      <c r="D343" s="339" t="s">
        <v>2742</v>
      </c>
      <c r="F343" s="338" t="str">
        <f t="shared" si="16"/>
        <v>群馬県草津町</v>
      </c>
      <c r="G343" s="339" t="s">
        <v>2549</v>
      </c>
      <c r="H343" s="338" t="s">
        <v>2643</v>
      </c>
      <c r="I343" s="338" t="s">
        <v>2741</v>
      </c>
    </row>
    <row r="344" spans="1:9">
      <c r="A344" s="338" t="str">
        <f t="shared" si="15"/>
        <v>和歌山県和歌山市</v>
      </c>
      <c r="B344" s="324" t="s">
        <v>540</v>
      </c>
      <c r="C344" s="338" t="s">
        <v>2732</v>
      </c>
      <c r="D344" s="339" t="s">
        <v>2740</v>
      </c>
      <c r="F344" s="338" t="str">
        <f t="shared" si="16"/>
        <v>群馬県高山村</v>
      </c>
      <c r="G344" s="339" t="s">
        <v>2549</v>
      </c>
      <c r="H344" s="338" t="s">
        <v>2643</v>
      </c>
      <c r="I344" s="338" t="s">
        <v>2739</v>
      </c>
    </row>
    <row r="345" spans="1:9">
      <c r="A345" s="338" t="str">
        <f t="shared" si="15"/>
        <v>和歌山県橋本市</v>
      </c>
      <c r="B345" s="324" t="s">
        <v>540</v>
      </c>
      <c r="C345" s="338" t="s">
        <v>2732</v>
      </c>
      <c r="D345" s="339" t="s">
        <v>2738</v>
      </c>
      <c r="F345" s="338" t="str">
        <f t="shared" si="16"/>
        <v>群馬県片品村</v>
      </c>
      <c r="G345" s="339" t="s">
        <v>2549</v>
      </c>
      <c r="H345" s="338" t="s">
        <v>2643</v>
      </c>
      <c r="I345" s="338" t="s">
        <v>2737</v>
      </c>
    </row>
    <row r="346" spans="1:9">
      <c r="A346" s="338" t="str">
        <f t="shared" si="15"/>
        <v>和歌山県紀の川市</v>
      </c>
      <c r="B346" s="324" t="s">
        <v>540</v>
      </c>
      <c r="C346" s="338" t="s">
        <v>2732</v>
      </c>
      <c r="D346" s="339" t="s">
        <v>2736</v>
      </c>
      <c r="F346" s="338" t="str">
        <f t="shared" si="16"/>
        <v>群馬県川場村</v>
      </c>
      <c r="G346" s="339" t="s">
        <v>2549</v>
      </c>
      <c r="H346" s="338" t="s">
        <v>2643</v>
      </c>
      <c r="I346" s="338" t="s">
        <v>2735</v>
      </c>
    </row>
    <row r="347" spans="1:9">
      <c r="A347" s="338" t="str">
        <f t="shared" si="15"/>
        <v>和歌山県岩出市</v>
      </c>
      <c r="B347" s="324" t="s">
        <v>540</v>
      </c>
      <c r="C347" s="338" t="s">
        <v>2732</v>
      </c>
      <c r="D347" s="339" t="s">
        <v>2734</v>
      </c>
      <c r="F347" s="338" t="str">
        <f t="shared" si="16"/>
        <v>群馬県みなかみ町</v>
      </c>
      <c r="G347" s="339" t="s">
        <v>2549</v>
      </c>
      <c r="H347" s="338" t="s">
        <v>2643</v>
      </c>
      <c r="I347" s="338" t="s">
        <v>2733</v>
      </c>
    </row>
    <row r="348" spans="1:9">
      <c r="A348" s="338" t="str">
        <f t="shared" si="15"/>
        <v>和歌山県かつらぎ町</v>
      </c>
      <c r="B348" s="324" t="s">
        <v>540</v>
      </c>
      <c r="C348" s="338" t="s">
        <v>2732</v>
      </c>
      <c r="D348" s="339" t="s">
        <v>2731</v>
      </c>
      <c r="F348" s="338" t="str">
        <f t="shared" si="16"/>
        <v>新潟県長岡市</v>
      </c>
      <c r="G348" s="339" t="s">
        <v>2549</v>
      </c>
      <c r="H348" s="338" t="s">
        <v>2606</v>
      </c>
      <c r="I348" s="338" t="s">
        <v>2730</v>
      </c>
    </row>
    <row r="349" spans="1:9">
      <c r="A349" s="338" t="str">
        <f t="shared" si="15"/>
        <v>香川県高松市</v>
      </c>
      <c r="B349" s="324" t="s">
        <v>540</v>
      </c>
      <c r="C349" s="338" t="s">
        <v>2411</v>
      </c>
      <c r="D349" s="339" t="s">
        <v>2729</v>
      </c>
      <c r="F349" s="338" t="str">
        <f t="shared" si="16"/>
        <v>新潟県小千谷市</v>
      </c>
      <c r="G349" s="339" t="s">
        <v>2549</v>
      </c>
      <c r="H349" s="338" t="s">
        <v>2606</v>
      </c>
      <c r="I349" s="338" t="s">
        <v>2728</v>
      </c>
    </row>
    <row r="350" spans="1:9">
      <c r="A350" s="338" t="str">
        <f t="shared" si="15"/>
        <v>福岡県大野城市</v>
      </c>
      <c r="B350" s="324" t="s">
        <v>540</v>
      </c>
      <c r="C350" s="338" t="s">
        <v>2401</v>
      </c>
      <c r="D350" s="339" t="s">
        <v>2727</v>
      </c>
      <c r="F350" s="338" t="str">
        <f t="shared" si="16"/>
        <v>新潟県十日町市</v>
      </c>
      <c r="G350" s="339" t="s">
        <v>2549</v>
      </c>
      <c r="H350" s="338" t="s">
        <v>2606</v>
      </c>
      <c r="I350" s="338" t="s">
        <v>2726</v>
      </c>
    </row>
    <row r="351" spans="1:9">
      <c r="A351" s="338" t="str">
        <f t="shared" si="15"/>
        <v>福岡県太宰府市</v>
      </c>
      <c r="B351" s="324" t="s">
        <v>540</v>
      </c>
      <c r="C351" s="338" t="s">
        <v>2401</v>
      </c>
      <c r="D351" s="339" t="s">
        <v>2725</v>
      </c>
      <c r="F351" s="338" t="str">
        <f t="shared" si="16"/>
        <v>新潟県見附市</v>
      </c>
      <c r="G351" s="339" t="s">
        <v>2549</v>
      </c>
      <c r="H351" s="338" t="s">
        <v>2606</v>
      </c>
      <c r="I351" s="338" t="s">
        <v>2724</v>
      </c>
    </row>
    <row r="352" spans="1:9">
      <c r="A352" s="338" t="str">
        <f t="shared" si="15"/>
        <v>福岡県糸島市</v>
      </c>
      <c r="B352" s="324" t="s">
        <v>540</v>
      </c>
      <c r="C352" s="338" t="s">
        <v>2401</v>
      </c>
      <c r="D352" s="339" t="s">
        <v>2723</v>
      </c>
      <c r="F352" s="338" t="str">
        <f t="shared" si="16"/>
        <v>新潟県糸魚川市</v>
      </c>
      <c r="G352" s="339" t="s">
        <v>2549</v>
      </c>
      <c r="H352" s="338" t="s">
        <v>2606</v>
      </c>
      <c r="I352" s="338" t="s">
        <v>2722</v>
      </c>
    </row>
    <row r="353" spans="1:9">
      <c r="A353" s="338" t="str">
        <f t="shared" si="15"/>
        <v>福岡県那珂川町</v>
      </c>
      <c r="B353" s="324" t="s">
        <v>540</v>
      </c>
      <c r="C353" s="338" t="s">
        <v>2401</v>
      </c>
      <c r="D353" s="339" t="s">
        <v>2721</v>
      </c>
      <c r="F353" s="338" t="str">
        <f t="shared" si="16"/>
        <v>新潟県妙高市</v>
      </c>
      <c r="G353" s="339" t="s">
        <v>2549</v>
      </c>
      <c r="H353" s="338" t="s">
        <v>2606</v>
      </c>
      <c r="I353" s="338" t="s">
        <v>2720</v>
      </c>
    </row>
    <row r="354" spans="1:9">
      <c r="A354" s="338" t="str">
        <f t="shared" si="15"/>
        <v>福岡県志免町</v>
      </c>
      <c r="B354" s="324" t="s">
        <v>540</v>
      </c>
      <c r="C354" s="338" t="s">
        <v>2401</v>
      </c>
      <c r="D354" s="339" t="s">
        <v>2719</v>
      </c>
      <c r="F354" s="338" t="str">
        <f t="shared" si="16"/>
        <v>新潟県魚沼市</v>
      </c>
      <c r="G354" s="339" t="s">
        <v>2549</v>
      </c>
      <c r="H354" s="338" t="s">
        <v>2606</v>
      </c>
      <c r="I354" s="338" t="s">
        <v>2718</v>
      </c>
    </row>
    <row r="355" spans="1:9">
      <c r="A355" s="338" t="str">
        <f t="shared" si="15"/>
        <v>福岡県新宮町</v>
      </c>
      <c r="B355" s="324" t="s">
        <v>540</v>
      </c>
      <c r="C355" s="338" t="s">
        <v>2401</v>
      </c>
      <c r="D355" s="339" t="s">
        <v>2717</v>
      </c>
      <c r="F355" s="338" t="str">
        <f t="shared" si="16"/>
        <v>新潟県南魚沼市</v>
      </c>
      <c r="G355" s="339" t="s">
        <v>2549</v>
      </c>
      <c r="H355" s="338" t="s">
        <v>2606</v>
      </c>
      <c r="I355" s="338" t="s">
        <v>2716</v>
      </c>
    </row>
    <row r="356" spans="1:9">
      <c r="A356" s="338" t="str">
        <f t="shared" si="15"/>
        <v>福岡県粕屋町</v>
      </c>
      <c r="B356" s="324" t="s">
        <v>540</v>
      </c>
      <c r="C356" s="338" t="s">
        <v>2401</v>
      </c>
      <c r="D356" s="339" t="s">
        <v>2715</v>
      </c>
      <c r="F356" s="338" t="str">
        <f t="shared" si="16"/>
        <v>新潟県胎内市</v>
      </c>
      <c r="G356" s="339" t="s">
        <v>2549</v>
      </c>
      <c r="H356" s="338" t="s">
        <v>2606</v>
      </c>
      <c r="I356" s="338" t="s">
        <v>2714</v>
      </c>
    </row>
    <row r="357" spans="1:9">
      <c r="A357" s="338" t="str">
        <f t="shared" si="15"/>
        <v>佐賀県佐賀市</v>
      </c>
      <c r="B357" s="324" t="s">
        <v>540</v>
      </c>
      <c r="C357" s="338" t="s">
        <v>2399</v>
      </c>
      <c r="D357" s="339" t="s">
        <v>2713</v>
      </c>
      <c r="F357" s="338" t="str">
        <f t="shared" si="16"/>
        <v>新潟県阿賀町</v>
      </c>
      <c r="G357" s="339" t="s">
        <v>2549</v>
      </c>
      <c r="H357" s="338" t="s">
        <v>2606</v>
      </c>
      <c r="I357" s="338" t="s">
        <v>2712</v>
      </c>
    </row>
    <row r="358" spans="1:9">
      <c r="A358" s="338" t="str">
        <f t="shared" si="15"/>
        <v>佐賀県吉野ヶ里町</v>
      </c>
      <c r="B358" s="324" t="s">
        <v>540</v>
      </c>
      <c r="C358" s="338" t="s">
        <v>2399</v>
      </c>
      <c r="D358" s="339" t="s">
        <v>2711</v>
      </c>
      <c r="F358" s="338" t="str">
        <f t="shared" si="16"/>
        <v>新潟県湯沢町</v>
      </c>
      <c r="G358" s="339" t="s">
        <v>2549</v>
      </c>
      <c r="H358" s="338" t="s">
        <v>2606</v>
      </c>
      <c r="I358" s="338" t="s">
        <v>2710</v>
      </c>
    </row>
    <row r="359" spans="1:9">
      <c r="A359" s="338" t="str">
        <f t="shared" si="15"/>
        <v>北海道札幌市</v>
      </c>
      <c r="B359" s="324" t="s">
        <v>536</v>
      </c>
      <c r="C359" s="338" t="s">
        <v>2709</v>
      </c>
      <c r="D359" s="339" t="s">
        <v>2708</v>
      </c>
      <c r="F359" s="338" t="str">
        <f t="shared" si="16"/>
        <v>新潟県津南町</v>
      </c>
      <c r="G359" s="339" t="s">
        <v>2549</v>
      </c>
      <c r="H359" s="338" t="s">
        <v>2606</v>
      </c>
      <c r="I359" s="338" t="s">
        <v>2707</v>
      </c>
    </row>
    <row r="360" spans="1:9">
      <c r="A360" s="338" t="str">
        <f t="shared" si="15"/>
        <v>宮城県塩竈市</v>
      </c>
      <c r="B360" s="324" t="s">
        <v>536</v>
      </c>
      <c r="C360" s="338" t="s">
        <v>2700</v>
      </c>
      <c r="D360" s="340" t="s">
        <v>2706</v>
      </c>
      <c r="F360" s="338" t="str">
        <f t="shared" si="16"/>
        <v>新潟県関川村</v>
      </c>
      <c r="G360" s="339" t="s">
        <v>2549</v>
      </c>
      <c r="H360" s="338" t="s">
        <v>2606</v>
      </c>
      <c r="I360" s="338" t="s">
        <v>2705</v>
      </c>
    </row>
    <row r="361" spans="1:9">
      <c r="A361" s="338" t="str">
        <f t="shared" si="15"/>
        <v>宮城県名取市</v>
      </c>
      <c r="B361" s="324" t="s">
        <v>536</v>
      </c>
      <c r="C361" s="338" t="s">
        <v>2700</v>
      </c>
      <c r="D361" s="339" t="s">
        <v>2704</v>
      </c>
      <c r="F361" s="338" t="str">
        <f t="shared" si="16"/>
        <v>福井県勝山市</v>
      </c>
      <c r="G361" s="339" t="s">
        <v>2549</v>
      </c>
      <c r="H361" s="338" t="s">
        <v>2590</v>
      </c>
      <c r="I361" s="338" t="s">
        <v>2703</v>
      </c>
    </row>
    <row r="362" spans="1:9">
      <c r="A362" s="338" t="str">
        <f t="shared" si="15"/>
        <v>宮城県村田町</v>
      </c>
      <c r="B362" s="324" t="s">
        <v>536</v>
      </c>
      <c r="C362" s="338" t="s">
        <v>2700</v>
      </c>
      <c r="D362" s="339" t="s">
        <v>2702</v>
      </c>
      <c r="F362" s="338" t="str">
        <f t="shared" si="16"/>
        <v>福井県池田町</v>
      </c>
      <c r="G362" s="339" t="s">
        <v>2549</v>
      </c>
      <c r="H362" s="338" t="s">
        <v>2590</v>
      </c>
      <c r="I362" s="338" t="s">
        <v>2701</v>
      </c>
    </row>
    <row r="363" spans="1:9">
      <c r="A363" s="338" t="str">
        <f t="shared" si="15"/>
        <v>宮城県利府町</v>
      </c>
      <c r="B363" s="324" t="s">
        <v>536</v>
      </c>
      <c r="C363" s="338" t="s">
        <v>2700</v>
      </c>
      <c r="D363" s="339" t="s">
        <v>2699</v>
      </c>
      <c r="F363" s="338" t="str">
        <f t="shared" si="16"/>
        <v>山梨県富士吉田市</v>
      </c>
      <c r="G363" s="339" t="s">
        <v>2549</v>
      </c>
      <c r="H363" s="338" t="s">
        <v>2566</v>
      </c>
      <c r="I363" s="338" t="s">
        <v>2698</v>
      </c>
    </row>
    <row r="364" spans="1:9">
      <c r="A364" s="338" t="str">
        <f t="shared" si="15"/>
        <v>茨城県結城市</v>
      </c>
      <c r="B364" s="324" t="s">
        <v>536</v>
      </c>
      <c r="C364" s="338" t="s">
        <v>2680</v>
      </c>
      <c r="D364" s="339" t="s">
        <v>2697</v>
      </c>
      <c r="F364" s="338" t="str">
        <f t="shared" si="16"/>
        <v>山梨県道志村</v>
      </c>
      <c r="G364" s="339" t="s">
        <v>2549</v>
      </c>
      <c r="H364" s="338" t="s">
        <v>2566</v>
      </c>
      <c r="I364" s="338" t="s">
        <v>2696</v>
      </c>
    </row>
    <row r="365" spans="1:9">
      <c r="A365" s="338" t="str">
        <f t="shared" si="15"/>
        <v>茨城県下妻市</v>
      </c>
      <c r="B365" s="324" t="s">
        <v>536</v>
      </c>
      <c r="C365" s="338" t="s">
        <v>2680</v>
      </c>
      <c r="D365" s="339" t="s">
        <v>2695</v>
      </c>
      <c r="F365" s="338" t="str">
        <f t="shared" si="16"/>
        <v>山梨県忍野村</v>
      </c>
      <c r="G365" s="339" t="s">
        <v>2549</v>
      </c>
      <c r="H365" s="338" t="s">
        <v>2566</v>
      </c>
      <c r="I365" s="338" t="s">
        <v>2694</v>
      </c>
    </row>
    <row r="366" spans="1:9">
      <c r="A366" s="338" t="str">
        <f t="shared" si="15"/>
        <v>茨城県常陸太田市</v>
      </c>
      <c r="B366" s="324" t="s">
        <v>536</v>
      </c>
      <c r="C366" s="338" t="s">
        <v>2680</v>
      </c>
      <c r="D366" s="339" t="s">
        <v>2693</v>
      </c>
      <c r="F366" s="338" t="str">
        <f t="shared" si="16"/>
        <v>山梨県山中湖村</v>
      </c>
      <c r="G366" s="339" t="s">
        <v>2549</v>
      </c>
      <c r="H366" s="338" t="s">
        <v>2566</v>
      </c>
      <c r="I366" s="338" t="s">
        <v>2692</v>
      </c>
    </row>
    <row r="367" spans="1:9">
      <c r="A367" s="338" t="str">
        <f t="shared" si="15"/>
        <v>茨城県笠間市</v>
      </c>
      <c r="B367" s="324" t="s">
        <v>536</v>
      </c>
      <c r="C367" s="338" t="s">
        <v>2680</v>
      </c>
      <c r="D367" s="339" t="s">
        <v>2691</v>
      </c>
      <c r="F367" s="338" t="str">
        <f t="shared" si="16"/>
        <v>山梨県鳴沢村</v>
      </c>
      <c r="G367" s="339" t="s">
        <v>2549</v>
      </c>
      <c r="H367" s="338" t="s">
        <v>2566</v>
      </c>
      <c r="I367" s="338" t="s">
        <v>2690</v>
      </c>
    </row>
    <row r="368" spans="1:9">
      <c r="A368" s="338" t="str">
        <f t="shared" si="15"/>
        <v>茨城県鹿嶋市</v>
      </c>
      <c r="B368" s="324" t="s">
        <v>536</v>
      </c>
      <c r="C368" s="338" t="s">
        <v>2680</v>
      </c>
      <c r="D368" s="339" t="s">
        <v>2689</v>
      </c>
      <c r="F368" s="338" t="str">
        <f t="shared" si="16"/>
        <v>山梨県富士河口湖町</v>
      </c>
      <c r="G368" s="339" t="s">
        <v>2549</v>
      </c>
      <c r="H368" s="338" t="s">
        <v>2566</v>
      </c>
      <c r="I368" s="338" t="s">
        <v>2688</v>
      </c>
    </row>
    <row r="369" spans="1:9">
      <c r="A369" s="338" t="str">
        <f t="shared" si="15"/>
        <v>茨城県潮来市</v>
      </c>
      <c r="B369" s="324" t="s">
        <v>536</v>
      </c>
      <c r="C369" s="338" t="s">
        <v>2680</v>
      </c>
      <c r="D369" s="339" t="s">
        <v>2687</v>
      </c>
      <c r="F369" s="338" t="str">
        <f t="shared" si="16"/>
        <v>山梨県小菅村</v>
      </c>
      <c r="G369" s="339" t="s">
        <v>2549</v>
      </c>
      <c r="H369" s="338" t="s">
        <v>2566</v>
      </c>
      <c r="I369" s="338" t="s">
        <v>2686</v>
      </c>
    </row>
    <row r="370" spans="1:9">
      <c r="A370" s="338" t="str">
        <f t="shared" si="15"/>
        <v>茨城県筑西市</v>
      </c>
      <c r="B370" s="324" t="s">
        <v>536</v>
      </c>
      <c r="C370" s="338" t="s">
        <v>2680</v>
      </c>
      <c r="D370" s="339" t="s">
        <v>2685</v>
      </c>
      <c r="F370" s="338" t="str">
        <f t="shared" si="16"/>
        <v>山梨県丹波山村</v>
      </c>
      <c r="G370" s="339" t="s">
        <v>2549</v>
      </c>
      <c r="H370" s="338" t="s">
        <v>2566</v>
      </c>
      <c r="I370" s="338" t="s">
        <v>2684</v>
      </c>
    </row>
    <row r="371" spans="1:9">
      <c r="A371" s="338" t="str">
        <f t="shared" si="15"/>
        <v>茨城県桜川市</v>
      </c>
      <c r="B371" s="324" t="s">
        <v>536</v>
      </c>
      <c r="C371" s="338" t="s">
        <v>2680</v>
      </c>
      <c r="D371" s="339" t="s">
        <v>2683</v>
      </c>
      <c r="F371" s="338" t="str">
        <f t="shared" si="16"/>
        <v>長野県長野市</v>
      </c>
      <c r="G371" s="339" t="s">
        <v>2549</v>
      </c>
      <c r="H371" s="338" t="s">
        <v>2538</v>
      </c>
      <c r="I371" s="338" t="s">
        <v>2563</v>
      </c>
    </row>
    <row r="372" spans="1:9">
      <c r="A372" s="338" t="str">
        <f t="shared" si="15"/>
        <v>茨城県茨城町</v>
      </c>
      <c r="B372" s="324" t="s">
        <v>536</v>
      </c>
      <c r="C372" s="338" t="s">
        <v>2680</v>
      </c>
      <c r="D372" s="339" t="s">
        <v>2682</v>
      </c>
      <c r="F372" s="338" t="str">
        <f t="shared" si="16"/>
        <v>長野県松本市</v>
      </c>
      <c r="G372" s="339" t="s">
        <v>2549</v>
      </c>
      <c r="H372" s="338" t="s">
        <v>2538</v>
      </c>
      <c r="I372" s="338" t="s">
        <v>2561</v>
      </c>
    </row>
    <row r="373" spans="1:9">
      <c r="A373" s="338" t="str">
        <f t="shared" si="15"/>
        <v>茨城県城里町</v>
      </c>
      <c r="B373" s="324" t="s">
        <v>536</v>
      </c>
      <c r="C373" s="338" t="s">
        <v>2680</v>
      </c>
      <c r="D373" s="339" t="s">
        <v>2681</v>
      </c>
      <c r="F373" s="338" t="str">
        <f t="shared" si="16"/>
        <v>長野県上田市</v>
      </c>
      <c r="G373" s="339" t="s">
        <v>2549</v>
      </c>
      <c r="H373" s="338" t="s">
        <v>2538</v>
      </c>
      <c r="I373" s="338" t="s">
        <v>2559</v>
      </c>
    </row>
    <row r="374" spans="1:9">
      <c r="A374" s="338" t="str">
        <f t="shared" si="15"/>
        <v>茨城県八千代町</v>
      </c>
      <c r="B374" s="324" t="s">
        <v>536</v>
      </c>
      <c r="C374" s="338" t="s">
        <v>2680</v>
      </c>
      <c r="D374" s="339" t="s">
        <v>2679</v>
      </c>
      <c r="F374" s="338" t="str">
        <f t="shared" si="16"/>
        <v>長野県岡谷市</v>
      </c>
      <c r="G374" s="339" t="s">
        <v>2549</v>
      </c>
      <c r="H374" s="338" t="s">
        <v>2538</v>
      </c>
      <c r="I374" s="338" t="s">
        <v>2558</v>
      </c>
    </row>
    <row r="375" spans="1:9">
      <c r="A375" s="338" t="str">
        <f t="shared" si="15"/>
        <v>栃木県栃木市</v>
      </c>
      <c r="B375" s="324" t="s">
        <v>536</v>
      </c>
      <c r="C375" s="338" t="s">
        <v>2665</v>
      </c>
      <c r="D375" s="339" t="s">
        <v>2678</v>
      </c>
      <c r="F375" s="338" t="str">
        <f t="shared" si="16"/>
        <v>長野県諏訪市</v>
      </c>
      <c r="G375" s="339" t="s">
        <v>2549</v>
      </c>
      <c r="H375" s="338" t="s">
        <v>2538</v>
      </c>
      <c r="I375" s="338" t="s">
        <v>2554</v>
      </c>
    </row>
    <row r="376" spans="1:9">
      <c r="A376" s="338" t="str">
        <f t="shared" si="15"/>
        <v>栃木県佐野市</v>
      </c>
      <c r="B376" s="324" t="s">
        <v>536</v>
      </c>
      <c r="C376" s="338" t="s">
        <v>2665</v>
      </c>
      <c r="D376" s="339" t="s">
        <v>2677</v>
      </c>
      <c r="F376" s="338" t="str">
        <f t="shared" si="16"/>
        <v>長野県須坂市</v>
      </c>
      <c r="G376" s="339" t="s">
        <v>2549</v>
      </c>
      <c r="H376" s="338" t="s">
        <v>2538</v>
      </c>
      <c r="I376" s="338" t="s">
        <v>2676</v>
      </c>
    </row>
    <row r="377" spans="1:9">
      <c r="A377" s="338" t="str">
        <f t="shared" si="15"/>
        <v>栃木県鹿沼市</v>
      </c>
      <c r="B377" s="324" t="s">
        <v>536</v>
      </c>
      <c r="C377" s="338" t="s">
        <v>2665</v>
      </c>
      <c r="D377" s="339" t="s">
        <v>2675</v>
      </c>
      <c r="F377" s="338" t="str">
        <f t="shared" si="16"/>
        <v>長野県小諸市</v>
      </c>
      <c r="G377" s="339" t="s">
        <v>2549</v>
      </c>
      <c r="H377" s="338" t="s">
        <v>2538</v>
      </c>
      <c r="I377" s="338" t="s">
        <v>2674</v>
      </c>
    </row>
    <row r="378" spans="1:9">
      <c r="A378" s="338" t="str">
        <f t="shared" si="15"/>
        <v>栃木県日光市</v>
      </c>
      <c r="B378" s="324" t="s">
        <v>536</v>
      </c>
      <c r="C378" s="338" t="s">
        <v>2665</v>
      </c>
      <c r="D378" s="339" t="s">
        <v>2673</v>
      </c>
      <c r="F378" s="338" t="str">
        <f t="shared" si="16"/>
        <v>長野県伊那市</v>
      </c>
      <c r="G378" s="339" t="s">
        <v>2549</v>
      </c>
      <c r="H378" s="338" t="s">
        <v>2538</v>
      </c>
      <c r="I378" s="338" t="s">
        <v>2552</v>
      </c>
    </row>
    <row r="379" spans="1:9">
      <c r="A379" s="338" t="str">
        <f t="shared" si="15"/>
        <v>栃木県小山市</v>
      </c>
      <c r="B379" s="324" t="s">
        <v>536</v>
      </c>
      <c r="C379" s="338" t="s">
        <v>2665</v>
      </c>
      <c r="D379" s="339" t="s">
        <v>2672</v>
      </c>
      <c r="F379" s="338" t="str">
        <f t="shared" si="16"/>
        <v>長野県駒ヶ根市</v>
      </c>
      <c r="G379" s="339" t="s">
        <v>2549</v>
      </c>
      <c r="H379" s="338" t="s">
        <v>2538</v>
      </c>
      <c r="I379" s="341" t="s">
        <v>2671</v>
      </c>
    </row>
    <row r="380" spans="1:9">
      <c r="A380" s="338" t="str">
        <f t="shared" si="15"/>
        <v>栃木県真岡市</v>
      </c>
      <c r="B380" s="324" t="s">
        <v>536</v>
      </c>
      <c r="C380" s="338" t="s">
        <v>2665</v>
      </c>
      <c r="D380" s="339" t="s">
        <v>2670</v>
      </c>
      <c r="F380" s="338" t="str">
        <f t="shared" si="16"/>
        <v>長野県中野市</v>
      </c>
      <c r="G380" s="339" t="s">
        <v>2549</v>
      </c>
      <c r="H380" s="338" t="s">
        <v>2538</v>
      </c>
      <c r="I380" s="338" t="s">
        <v>2669</v>
      </c>
    </row>
    <row r="381" spans="1:9">
      <c r="A381" s="338" t="str">
        <f t="shared" si="15"/>
        <v>栃木県上三川町</v>
      </c>
      <c r="B381" s="324" t="s">
        <v>536</v>
      </c>
      <c r="C381" s="338" t="s">
        <v>2665</v>
      </c>
      <c r="D381" s="339" t="s">
        <v>2668</v>
      </c>
      <c r="F381" s="338" t="str">
        <f t="shared" si="16"/>
        <v>長野県大町市</v>
      </c>
      <c r="G381" s="339" t="s">
        <v>2549</v>
      </c>
      <c r="H381" s="338" t="s">
        <v>2538</v>
      </c>
      <c r="I381" s="338" t="s">
        <v>2550</v>
      </c>
    </row>
    <row r="382" spans="1:9">
      <c r="A382" s="338" t="str">
        <f t="shared" si="15"/>
        <v>栃木県芳賀町</v>
      </c>
      <c r="B382" s="324" t="s">
        <v>536</v>
      </c>
      <c r="C382" s="338" t="s">
        <v>2665</v>
      </c>
      <c r="D382" s="339" t="s">
        <v>2667</v>
      </c>
      <c r="F382" s="338" t="str">
        <f t="shared" si="16"/>
        <v>長野県飯山市</v>
      </c>
      <c r="G382" s="339" t="s">
        <v>2549</v>
      </c>
      <c r="H382" s="338" t="s">
        <v>2538</v>
      </c>
      <c r="I382" s="338" t="s">
        <v>2666</v>
      </c>
    </row>
    <row r="383" spans="1:9">
      <c r="A383" s="338" t="str">
        <f t="shared" si="15"/>
        <v>栃木県壬生町</v>
      </c>
      <c r="B383" s="324" t="s">
        <v>536</v>
      </c>
      <c r="C383" s="338" t="s">
        <v>2665</v>
      </c>
      <c r="D383" s="339" t="s">
        <v>2664</v>
      </c>
      <c r="F383" s="338" t="str">
        <f t="shared" si="16"/>
        <v>長野県茅野市</v>
      </c>
      <c r="G383" s="339" t="s">
        <v>2549</v>
      </c>
      <c r="H383" s="338" t="s">
        <v>2538</v>
      </c>
      <c r="I383" s="338" t="s">
        <v>2548</v>
      </c>
    </row>
    <row r="384" spans="1:9">
      <c r="A384" s="338" t="str">
        <f t="shared" si="15"/>
        <v>群馬県前橋市</v>
      </c>
      <c r="B384" s="324" t="s">
        <v>536</v>
      </c>
      <c r="C384" s="338" t="s">
        <v>2643</v>
      </c>
      <c r="D384" s="339" t="s">
        <v>2663</v>
      </c>
      <c r="F384" s="338" t="str">
        <f t="shared" si="16"/>
        <v>長野県塩尻市</v>
      </c>
      <c r="G384" s="339" t="s">
        <v>2549</v>
      </c>
      <c r="H384" s="338" t="s">
        <v>2538</v>
      </c>
      <c r="I384" s="338" t="s">
        <v>2662</v>
      </c>
    </row>
    <row r="385" spans="1:9">
      <c r="A385" s="338" t="str">
        <f t="shared" si="15"/>
        <v>群馬県桐生市</v>
      </c>
      <c r="B385" s="324" t="s">
        <v>536</v>
      </c>
      <c r="C385" s="338" t="s">
        <v>2643</v>
      </c>
      <c r="D385" s="339" t="s">
        <v>2661</v>
      </c>
      <c r="F385" s="338" t="str">
        <f t="shared" si="16"/>
        <v>長野県佐久市</v>
      </c>
      <c r="G385" s="339" t="s">
        <v>2549</v>
      </c>
      <c r="H385" s="338" t="s">
        <v>2538</v>
      </c>
      <c r="I385" s="338" t="s">
        <v>2660</v>
      </c>
    </row>
    <row r="386" spans="1:9">
      <c r="A386" s="338" t="str">
        <f t="shared" ref="A386:A449" si="17">CONCATENATE(C386,D386)</f>
        <v>群馬県伊勢崎市</v>
      </c>
      <c r="B386" s="324" t="s">
        <v>536</v>
      </c>
      <c r="C386" s="338" t="s">
        <v>2643</v>
      </c>
      <c r="D386" s="339" t="s">
        <v>2659</v>
      </c>
      <c r="F386" s="338" t="str">
        <f t="shared" ref="F386:F443" si="18">CONCATENATE(H386,I386)</f>
        <v>長野県千曲市</v>
      </c>
      <c r="G386" s="339" t="s">
        <v>2549</v>
      </c>
      <c r="H386" s="338" t="s">
        <v>2538</v>
      </c>
      <c r="I386" s="338" t="s">
        <v>2658</v>
      </c>
    </row>
    <row r="387" spans="1:9">
      <c r="A387" s="338" t="str">
        <f t="shared" si="17"/>
        <v>群馬県太田市</v>
      </c>
      <c r="B387" s="324" t="s">
        <v>536</v>
      </c>
      <c r="C387" s="338" t="s">
        <v>2643</v>
      </c>
      <c r="D387" s="339" t="s">
        <v>2657</v>
      </c>
      <c r="F387" s="338" t="str">
        <f t="shared" si="18"/>
        <v>長野県東御市</v>
      </c>
      <c r="G387" s="339" t="s">
        <v>2549</v>
      </c>
      <c r="H387" s="338" t="s">
        <v>2538</v>
      </c>
      <c r="I387" s="338" t="s">
        <v>2656</v>
      </c>
    </row>
    <row r="388" spans="1:9">
      <c r="A388" s="338" t="str">
        <f t="shared" si="17"/>
        <v>群馬県沼田市</v>
      </c>
      <c r="B388" s="324" t="s">
        <v>536</v>
      </c>
      <c r="C388" s="338" t="s">
        <v>2643</v>
      </c>
      <c r="D388" s="339" t="s">
        <v>2655</v>
      </c>
      <c r="F388" s="338" t="str">
        <f t="shared" si="18"/>
        <v>長野県安曇野市</v>
      </c>
      <c r="G388" s="339" t="s">
        <v>2549</v>
      </c>
      <c r="H388" s="338" t="s">
        <v>2538</v>
      </c>
      <c r="I388" s="338" t="s">
        <v>2654</v>
      </c>
    </row>
    <row r="389" spans="1:9">
      <c r="A389" s="338" t="str">
        <f t="shared" si="17"/>
        <v>群馬県渋川市</v>
      </c>
      <c r="B389" s="324" t="s">
        <v>536</v>
      </c>
      <c r="C389" s="338" t="s">
        <v>2643</v>
      </c>
      <c r="D389" s="339" t="s">
        <v>2653</v>
      </c>
      <c r="F389" s="338" t="str">
        <f t="shared" si="18"/>
        <v>長野県小海町</v>
      </c>
      <c r="G389" s="339" t="s">
        <v>2549</v>
      </c>
      <c r="H389" s="338" t="s">
        <v>2538</v>
      </c>
      <c r="I389" s="338" t="s">
        <v>1468</v>
      </c>
    </row>
    <row r="390" spans="1:9">
      <c r="A390" s="338" t="str">
        <f t="shared" si="17"/>
        <v>群馬県みどり市</v>
      </c>
      <c r="B390" s="324" t="s">
        <v>536</v>
      </c>
      <c r="C390" s="338" t="s">
        <v>2643</v>
      </c>
      <c r="D390" s="339" t="s">
        <v>2652</v>
      </c>
      <c r="F390" s="338" t="str">
        <f t="shared" si="18"/>
        <v>長野県川上村</v>
      </c>
      <c r="G390" s="339" t="s">
        <v>2549</v>
      </c>
      <c r="H390" s="338" t="s">
        <v>2538</v>
      </c>
      <c r="I390" s="338" t="s">
        <v>987</v>
      </c>
    </row>
    <row r="391" spans="1:9">
      <c r="A391" s="338" t="str">
        <f t="shared" si="17"/>
        <v>群馬県吉岡町</v>
      </c>
      <c r="B391" s="324" t="s">
        <v>536</v>
      </c>
      <c r="C391" s="338" t="s">
        <v>2643</v>
      </c>
      <c r="D391" s="339" t="s">
        <v>2651</v>
      </c>
      <c r="F391" s="338" t="str">
        <f t="shared" si="18"/>
        <v>長野県南牧村</v>
      </c>
      <c r="G391" s="339" t="s">
        <v>2549</v>
      </c>
      <c r="H391" s="338" t="s">
        <v>2538</v>
      </c>
      <c r="I391" s="338" t="s">
        <v>1398</v>
      </c>
    </row>
    <row r="392" spans="1:9">
      <c r="A392" s="338" t="str">
        <f t="shared" si="17"/>
        <v>群馬県東吾妻町</v>
      </c>
      <c r="B392" s="324" t="s">
        <v>536</v>
      </c>
      <c r="C392" s="338" t="s">
        <v>2643</v>
      </c>
      <c r="D392" s="339" t="s">
        <v>2650</v>
      </c>
      <c r="F392" s="338" t="str">
        <f t="shared" si="18"/>
        <v>長野県南相木村</v>
      </c>
      <c r="G392" s="339" t="s">
        <v>2549</v>
      </c>
      <c r="H392" s="338" t="s">
        <v>2538</v>
      </c>
      <c r="I392" s="338" t="s">
        <v>1364</v>
      </c>
    </row>
    <row r="393" spans="1:9">
      <c r="A393" s="338" t="str">
        <f t="shared" si="17"/>
        <v>群馬県玉村町</v>
      </c>
      <c r="B393" s="324" t="s">
        <v>536</v>
      </c>
      <c r="C393" s="338" t="s">
        <v>2643</v>
      </c>
      <c r="D393" s="339" t="s">
        <v>2649</v>
      </c>
      <c r="F393" s="338" t="str">
        <f t="shared" si="18"/>
        <v>長野県北相木村</v>
      </c>
      <c r="G393" s="339" t="s">
        <v>2549</v>
      </c>
      <c r="H393" s="338" t="s">
        <v>2538</v>
      </c>
      <c r="I393" s="338" t="s">
        <v>1331</v>
      </c>
    </row>
    <row r="394" spans="1:9">
      <c r="A394" s="338" t="str">
        <f t="shared" si="17"/>
        <v>群馬県板倉町</v>
      </c>
      <c r="B394" s="324" t="s">
        <v>536</v>
      </c>
      <c r="C394" s="338" t="s">
        <v>2643</v>
      </c>
      <c r="D394" s="339" t="s">
        <v>2648</v>
      </c>
      <c r="F394" s="338" t="str">
        <f t="shared" si="18"/>
        <v>長野県佐久穂町</v>
      </c>
      <c r="G394" s="339" t="s">
        <v>2549</v>
      </c>
      <c r="H394" s="338" t="s">
        <v>2538</v>
      </c>
      <c r="I394" s="338" t="s">
        <v>1298</v>
      </c>
    </row>
    <row r="395" spans="1:9">
      <c r="A395" s="338" t="str">
        <f t="shared" si="17"/>
        <v>群馬県千代田町</v>
      </c>
      <c r="B395" s="324" t="s">
        <v>536</v>
      </c>
      <c r="C395" s="338" t="s">
        <v>2643</v>
      </c>
      <c r="D395" s="339" t="s">
        <v>2647</v>
      </c>
      <c r="F395" s="338" t="str">
        <f t="shared" si="18"/>
        <v>長野県軽井沢町</v>
      </c>
      <c r="G395" s="339" t="s">
        <v>2549</v>
      </c>
      <c r="H395" s="338" t="s">
        <v>2538</v>
      </c>
      <c r="I395" s="338" t="s">
        <v>2646</v>
      </c>
    </row>
    <row r="396" spans="1:9">
      <c r="A396" s="338" t="str">
        <f t="shared" si="17"/>
        <v>群馬県大泉町</v>
      </c>
      <c r="B396" s="324" t="s">
        <v>536</v>
      </c>
      <c r="C396" s="338" t="s">
        <v>2643</v>
      </c>
      <c r="D396" s="339" t="s">
        <v>2645</v>
      </c>
      <c r="F396" s="338" t="str">
        <f t="shared" si="18"/>
        <v>長野県御代田町</v>
      </c>
      <c r="G396" s="339" t="s">
        <v>2549</v>
      </c>
      <c r="H396" s="338" t="s">
        <v>2538</v>
      </c>
      <c r="I396" s="338" t="s">
        <v>2644</v>
      </c>
    </row>
    <row r="397" spans="1:9">
      <c r="A397" s="338" t="str">
        <f t="shared" si="17"/>
        <v>群馬県榛東村</v>
      </c>
      <c r="B397" s="324" t="s">
        <v>536</v>
      </c>
      <c r="C397" s="338" t="s">
        <v>2643</v>
      </c>
      <c r="D397" s="339" t="s">
        <v>2642</v>
      </c>
      <c r="F397" s="338" t="str">
        <f t="shared" si="18"/>
        <v>長野県立科町</v>
      </c>
      <c r="G397" s="339" t="s">
        <v>2549</v>
      </c>
      <c r="H397" s="338" t="s">
        <v>2538</v>
      </c>
      <c r="I397" s="338" t="s">
        <v>2641</v>
      </c>
    </row>
    <row r="398" spans="1:9">
      <c r="A398" s="338" t="str">
        <f t="shared" si="17"/>
        <v>埼玉県熊谷市</v>
      </c>
      <c r="B398" s="324" t="s">
        <v>536</v>
      </c>
      <c r="C398" s="338" t="s">
        <v>2630</v>
      </c>
      <c r="D398" s="339" t="s">
        <v>2640</v>
      </c>
      <c r="F398" s="338" t="str">
        <f t="shared" si="18"/>
        <v>長野県青木村</v>
      </c>
      <c r="G398" s="339" t="s">
        <v>2549</v>
      </c>
      <c r="H398" s="338" t="s">
        <v>2538</v>
      </c>
      <c r="I398" s="338" t="s">
        <v>2639</v>
      </c>
    </row>
    <row r="399" spans="1:9">
      <c r="A399" s="338" t="str">
        <f t="shared" si="17"/>
        <v>埼玉県日高市</v>
      </c>
      <c r="B399" s="324" t="s">
        <v>536</v>
      </c>
      <c r="C399" s="338" t="s">
        <v>2630</v>
      </c>
      <c r="D399" s="339" t="s">
        <v>2638</v>
      </c>
      <c r="F399" s="338" t="str">
        <f t="shared" si="18"/>
        <v>長野県長和町</v>
      </c>
      <c r="G399" s="339" t="s">
        <v>2549</v>
      </c>
      <c r="H399" s="338" t="s">
        <v>2538</v>
      </c>
      <c r="I399" s="338" t="s">
        <v>2637</v>
      </c>
    </row>
    <row r="400" spans="1:9">
      <c r="A400" s="338" t="str">
        <f t="shared" si="17"/>
        <v>埼玉県毛呂山町</v>
      </c>
      <c r="B400" s="324" t="s">
        <v>536</v>
      </c>
      <c r="C400" s="338" t="s">
        <v>2630</v>
      </c>
      <c r="D400" s="339" t="s">
        <v>2636</v>
      </c>
      <c r="F400" s="338" t="str">
        <f t="shared" si="18"/>
        <v>長野県下諏訪町</v>
      </c>
      <c r="G400" s="339" t="s">
        <v>2549</v>
      </c>
      <c r="H400" s="338" t="s">
        <v>2538</v>
      </c>
      <c r="I400" s="338" t="s">
        <v>2635</v>
      </c>
    </row>
    <row r="401" spans="1:9">
      <c r="A401" s="338" t="str">
        <f t="shared" si="17"/>
        <v>埼玉県越生町</v>
      </c>
      <c r="B401" s="324" t="s">
        <v>536</v>
      </c>
      <c r="C401" s="338" t="s">
        <v>2630</v>
      </c>
      <c r="D401" s="339" t="s">
        <v>2634</v>
      </c>
      <c r="F401" s="338" t="str">
        <f t="shared" si="18"/>
        <v>長野県富士見町</v>
      </c>
      <c r="G401" s="339" t="s">
        <v>2549</v>
      </c>
      <c r="H401" s="338" t="s">
        <v>2538</v>
      </c>
      <c r="I401" s="338" t="s">
        <v>2633</v>
      </c>
    </row>
    <row r="402" spans="1:9">
      <c r="A402" s="338" t="str">
        <f t="shared" si="17"/>
        <v>埼玉県嵐山町</v>
      </c>
      <c r="B402" s="324" t="s">
        <v>536</v>
      </c>
      <c r="C402" s="338" t="s">
        <v>2630</v>
      </c>
      <c r="D402" s="339" t="s">
        <v>2632</v>
      </c>
      <c r="F402" s="338" t="str">
        <f t="shared" si="18"/>
        <v>長野県原村</v>
      </c>
      <c r="G402" s="339" t="s">
        <v>2549</v>
      </c>
      <c r="H402" s="338" t="s">
        <v>2538</v>
      </c>
      <c r="I402" s="338" t="s">
        <v>2631</v>
      </c>
    </row>
    <row r="403" spans="1:9">
      <c r="A403" s="338" t="str">
        <f t="shared" si="17"/>
        <v>埼玉県吉見町</v>
      </c>
      <c r="B403" s="324" t="s">
        <v>536</v>
      </c>
      <c r="C403" s="338" t="s">
        <v>2630</v>
      </c>
      <c r="D403" s="339" t="s">
        <v>2629</v>
      </c>
      <c r="F403" s="338" t="str">
        <f t="shared" si="18"/>
        <v>長野県辰野町</v>
      </c>
      <c r="G403" s="339" t="s">
        <v>2549</v>
      </c>
      <c r="H403" s="338" t="s">
        <v>2538</v>
      </c>
      <c r="I403" s="338" t="s">
        <v>2628</v>
      </c>
    </row>
    <row r="404" spans="1:9">
      <c r="A404" s="338" t="str">
        <f t="shared" si="17"/>
        <v>千葉県鴨川市</v>
      </c>
      <c r="B404" s="324" t="s">
        <v>536</v>
      </c>
      <c r="C404" s="338" t="s">
        <v>2616</v>
      </c>
      <c r="D404" s="339" t="s">
        <v>2627</v>
      </c>
      <c r="F404" s="338" t="str">
        <f t="shared" si="18"/>
        <v>長野県箕輪町</v>
      </c>
      <c r="G404" s="339" t="s">
        <v>2549</v>
      </c>
      <c r="H404" s="338" t="s">
        <v>2538</v>
      </c>
      <c r="I404" s="338" t="s">
        <v>2544</v>
      </c>
    </row>
    <row r="405" spans="1:9">
      <c r="A405" s="338" t="str">
        <f t="shared" si="17"/>
        <v>千葉県八街市</v>
      </c>
      <c r="B405" s="324" t="s">
        <v>536</v>
      </c>
      <c r="C405" s="338" t="s">
        <v>2616</v>
      </c>
      <c r="D405" s="339" t="s">
        <v>2626</v>
      </c>
      <c r="F405" s="338" t="str">
        <f t="shared" si="18"/>
        <v>長野県飯島町</v>
      </c>
      <c r="G405" s="339" t="s">
        <v>2549</v>
      </c>
      <c r="H405" s="338" t="s">
        <v>2538</v>
      </c>
      <c r="I405" s="338" t="s">
        <v>2625</v>
      </c>
    </row>
    <row r="406" spans="1:9">
      <c r="A406" s="338" t="str">
        <f t="shared" si="17"/>
        <v>千葉県富里市</v>
      </c>
      <c r="B406" s="324" t="s">
        <v>536</v>
      </c>
      <c r="C406" s="338" t="s">
        <v>2616</v>
      </c>
      <c r="D406" s="339" t="s">
        <v>2624</v>
      </c>
      <c r="F406" s="338" t="str">
        <f t="shared" si="18"/>
        <v>長野県南箕輪村</v>
      </c>
      <c r="G406" s="339" t="s">
        <v>2549</v>
      </c>
      <c r="H406" s="338" t="s">
        <v>2538</v>
      </c>
      <c r="I406" s="338" t="s">
        <v>2623</v>
      </c>
    </row>
    <row r="407" spans="1:9">
      <c r="A407" s="338" t="str">
        <f t="shared" si="17"/>
        <v>千葉県山武市</v>
      </c>
      <c r="B407" s="324" t="s">
        <v>536</v>
      </c>
      <c r="C407" s="338" t="s">
        <v>2616</v>
      </c>
      <c r="D407" s="339" t="s">
        <v>2622</v>
      </c>
      <c r="F407" s="338" t="str">
        <f t="shared" si="18"/>
        <v>長野県宮田村</v>
      </c>
      <c r="G407" s="339" t="s">
        <v>2549</v>
      </c>
      <c r="H407" s="338" t="s">
        <v>2538</v>
      </c>
      <c r="I407" s="338" t="s">
        <v>2621</v>
      </c>
    </row>
    <row r="408" spans="1:9">
      <c r="A408" s="338" t="str">
        <f t="shared" si="17"/>
        <v>千葉県九十九里町</v>
      </c>
      <c r="B408" s="324" t="s">
        <v>536</v>
      </c>
      <c r="C408" s="338" t="s">
        <v>2616</v>
      </c>
      <c r="D408" s="339" t="s">
        <v>2620</v>
      </c>
      <c r="F408" s="338" t="str">
        <f t="shared" si="18"/>
        <v>長野県阿智村</v>
      </c>
      <c r="G408" s="339" t="s">
        <v>2549</v>
      </c>
      <c r="H408" s="338" t="s">
        <v>2538</v>
      </c>
      <c r="I408" s="338" t="s">
        <v>2619</v>
      </c>
    </row>
    <row r="409" spans="1:9">
      <c r="A409" s="338" t="str">
        <f t="shared" si="17"/>
        <v>千葉県芝山町</v>
      </c>
      <c r="B409" s="324" t="s">
        <v>536</v>
      </c>
      <c r="C409" s="338" t="s">
        <v>2616</v>
      </c>
      <c r="D409" s="339" t="s">
        <v>2618</v>
      </c>
      <c r="F409" s="338" t="str">
        <f t="shared" si="18"/>
        <v>長野県平谷村</v>
      </c>
      <c r="G409" s="339" t="s">
        <v>2549</v>
      </c>
      <c r="H409" s="338" t="s">
        <v>2538</v>
      </c>
      <c r="I409" s="338" t="s">
        <v>2617</v>
      </c>
    </row>
    <row r="410" spans="1:9">
      <c r="A410" s="338" t="str">
        <f t="shared" si="17"/>
        <v>千葉県大多喜町</v>
      </c>
      <c r="B410" s="324" t="s">
        <v>536</v>
      </c>
      <c r="C410" s="338" t="s">
        <v>2616</v>
      </c>
      <c r="D410" s="340" t="s">
        <v>2615</v>
      </c>
      <c r="F410" s="338" t="str">
        <f t="shared" si="18"/>
        <v>長野県根羽村</v>
      </c>
      <c r="G410" s="339" t="s">
        <v>2549</v>
      </c>
      <c r="H410" s="338" t="s">
        <v>2538</v>
      </c>
      <c r="I410" s="338" t="s">
        <v>2614</v>
      </c>
    </row>
    <row r="411" spans="1:9">
      <c r="A411" s="338" t="str">
        <f t="shared" si="17"/>
        <v>東京都武蔵村山市</v>
      </c>
      <c r="B411" s="324" t="s">
        <v>536</v>
      </c>
      <c r="C411" s="338" t="s">
        <v>2611</v>
      </c>
      <c r="D411" s="339" t="s">
        <v>2613</v>
      </c>
      <c r="F411" s="338" t="str">
        <f t="shared" si="18"/>
        <v>長野県下條村</v>
      </c>
      <c r="G411" s="339" t="s">
        <v>2549</v>
      </c>
      <c r="H411" s="338" t="s">
        <v>2538</v>
      </c>
      <c r="I411" s="338" t="s">
        <v>2612</v>
      </c>
    </row>
    <row r="412" spans="1:9">
      <c r="A412" s="338" t="str">
        <f t="shared" si="17"/>
        <v>東京都瑞穂町</v>
      </c>
      <c r="B412" s="324" t="s">
        <v>536</v>
      </c>
      <c r="C412" s="338" t="s">
        <v>2611</v>
      </c>
      <c r="D412" s="339" t="s">
        <v>2610</v>
      </c>
      <c r="F412" s="338" t="str">
        <f t="shared" si="18"/>
        <v>長野県売木村</v>
      </c>
      <c r="G412" s="339" t="s">
        <v>2549</v>
      </c>
      <c r="H412" s="338" t="s">
        <v>2538</v>
      </c>
      <c r="I412" s="338" t="s">
        <v>2609</v>
      </c>
    </row>
    <row r="413" spans="1:9">
      <c r="A413" s="338" t="str">
        <f t="shared" si="17"/>
        <v>神奈川県箱根町</v>
      </c>
      <c r="B413" s="324" t="s">
        <v>536</v>
      </c>
      <c r="C413" s="338" t="s">
        <v>2608</v>
      </c>
      <c r="D413" s="339" t="s">
        <v>2607</v>
      </c>
      <c r="F413" s="338" t="str">
        <f t="shared" si="18"/>
        <v>長野県大鹿村</v>
      </c>
      <c r="G413" s="339" t="s">
        <v>2549</v>
      </c>
      <c r="H413" s="338" t="s">
        <v>2538</v>
      </c>
      <c r="I413" s="338" t="s">
        <v>2541</v>
      </c>
    </row>
    <row r="414" spans="1:9">
      <c r="A414" s="338" t="str">
        <f t="shared" si="17"/>
        <v>新潟県新潟市</v>
      </c>
      <c r="B414" s="324" t="s">
        <v>536</v>
      </c>
      <c r="C414" s="338" t="s">
        <v>2606</v>
      </c>
      <c r="D414" s="339" t="s">
        <v>2605</v>
      </c>
      <c r="F414" s="338" t="str">
        <f t="shared" si="18"/>
        <v>長野県上松町</v>
      </c>
      <c r="G414" s="339" t="s">
        <v>2549</v>
      </c>
      <c r="H414" s="338" t="s">
        <v>2538</v>
      </c>
      <c r="I414" s="338" t="s">
        <v>2604</v>
      </c>
    </row>
    <row r="415" spans="1:9">
      <c r="A415" s="338" t="str">
        <f t="shared" si="17"/>
        <v>富山県富山市</v>
      </c>
      <c r="B415" s="324" t="s">
        <v>536</v>
      </c>
      <c r="C415" s="338" t="s">
        <v>2596</v>
      </c>
      <c r="D415" s="339" t="s">
        <v>2603</v>
      </c>
      <c r="F415" s="338" t="str">
        <f t="shared" si="18"/>
        <v>長野県木祖村</v>
      </c>
      <c r="G415" s="339" t="s">
        <v>2549</v>
      </c>
      <c r="H415" s="338" t="s">
        <v>2538</v>
      </c>
      <c r="I415" s="338" t="s">
        <v>2540</v>
      </c>
    </row>
    <row r="416" spans="1:9">
      <c r="A416" s="338" t="str">
        <f t="shared" si="17"/>
        <v>富山県南砺市</v>
      </c>
      <c r="B416" s="324" t="s">
        <v>536</v>
      </c>
      <c r="C416" s="338" t="s">
        <v>2596</v>
      </c>
      <c r="D416" s="339" t="s">
        <v>2602</v>
      </c>
      <c r="F416" s="338" t="str">
        <f t="shared" si="18"/>
        <v>長野県王滝村</v>
      </c>
      <c r="G416" s="339" t="s">
        <v>2549</v>
      </c>
      <c r="H416" s="338" t="s">
        <v>2538</v>
      </c>
      <c r="I416" s="338" t="s">
        <v>2601</v>
      </c>
    </row>
    <row r="417" spans="1:9">
      <c r="A417" s="338" t="str">
        <f t="shared" si="17"/>
        <v>富山県上市町</v>
      </c>
      <c r="B417" s="324" t="s">
        <v>536</v>
      </c>
      <c r="C417" s="338" t="s">
        <v>2596</v>
      </c>
      <c r="D417" s="339" t="s">
        <v>2600</v>
      </c>
      <c r="F417" s="338" t="str">
        <f t="shared" si="18"/>
        <v>長野県大桑村</v>
      </c>
      <c r="G417" s="339" t="s">
        <v>2549</v>
      </c>
      <c r="H417" s="338" t="s">
        <v>2538</v>
      </c>
      <c r="I417" s="338" t="s">
        <v>2599</v>
      </c>
    </row>
    <row r="418" spans="1:9">
      <c r="A418" s="338" t="str">
        <f t="shared" si="17"/>
        <v>富山県立山町</v>
      </c>
      <c r="B418" s="324" t="s">
        <v>536</v>
      </c>
      <c r="C418" s="338" t="s">
        <v>2596</v>
      </c>
      <c r="D418" s="339" t="s">
        <v>2598</v>
      </c>
      <c r="F418" s="338" t="str">
        <f t="shared" si="18"/>
        <v>長野県木曽町</v>
      </c>
      <c r="G418" s="339" t="s">
        <v>2549</v>
      </c>
      <c r="H418" s="338" t="s">
        <v>2538</v>
      </c>
      <c r="I418" s="338" t="s">
        <v>2597</v>
      </c>
    </row>
    <row r="419" spans="1:9">
      <c r="A419" s="338" t="str">
        <f t="shared" si="17"/>
        <v>富山県舟橋村</v>
      </c>
      <c r="B419" s="324" t="s">
        <v>536</v>
      </c>
      <c r="C419" s="338" t="s">
        <v>2596</v>
      </c>
      <c r="D419" s="339" t="s">
        <v>2595</v>
      </c>
      <c r="F419" s="338" t="str">
        <f t="shared" si="18"/>
        <v>長野県麻績村</v>
      </c>
      <c r="G419" s="339" t="s">
        <v>2549</v>
      </c>
      <c r="H419" s="338" t="s">
        <v>2538</v>
      </c>
      <c r="I419" s="338" t="s">
        <v>790</v>
      </c>
    </row>
    <row r="420" spans="1:9">
      <c r="A420" s="338" t="str">
        <f t="shared" si="17"/>
        <v>石川県金沢市</v>
      </c>
      <c r="B420" s="324" t="s">
        <v>536</v>
      </c>
      <c r="C420" s="338" t="s">
        <v>2592</v>
      </c>
      <c r="D420" s="339" t="s">
        <v>2594</v>
      </c>
      <c r="F420" s="338" t="str">
        <f t="shared" si="18"/>
        <v>長野県生坂村</v>
      </c>
      <c r="G420" s="339" t="s">
        <v>2549</v>
      </c>
      <c r="H420" s="338" t="s">
        <v>2538</v>
      </c>
      <c r="I420" s="338" t="s">
        <v>785</v>
      </c>
    </row>
    <row r="421" spans="1:9">
      <c r="A421" s="338" t="str">
        <f t="shared" si="17"/>
        <v>石川県津幡町</v>
      </c>
      <c r="B421" s="324" t="s">
        <v>536</v>
      </c>
      <c r="C421" s="338" t="s">
        <v>2592</v>
      </c>
      <c r="D421" s="339" t="s">
        <v>2593</v>
      </c>
      <c r="F421" s="338" t="str">
        <f t="shared" si="18"/>
        <v>長野県山形村</v>
      </c>
      <c r="G421" s="339" t="s">
        <v>2549</v>
      </c>
      <c r="H421" s="338" t="s">
        <v>2538</v>
      </c>
      <c r="I421" s="338" t="s">
        <v>780</v>
      </c>
    </row>
    <row r="422" spans="1:9">
      <c r="A422" s="338" t="str">
        <f t="shared" si="17"/>
        <v>石川県内灘町</v>
      </c>
      <c r="B422" s="324" t="s">
        <v>536</v>
      </c>
      <c r="C422" s="338" t="s">
        <v>2592</v>
      </c>
      <c r="D422" s="339" t="s">
        <v>2591</v>
      </c>
      <c r="F422" s="338" t="str">
        <f t="shared" si="18"/>
        <v>長野県朝日村</v>
      </c>
      <c r="G422" s="339" t="s">
        <v>2549</v>
      </c>
      <c r="H422" s="338" t="s">
        <v>2538</v>
      </c>
      <c r="I422" s="338" t="s">
        <v>776</v>
      </c>
    </row>
    <row r="423" spans="1:9">
      <c r="A423" s="338" t="str">
        <f t="shared" si="17"/>
        <v>福井県福井市</v>
      </c>
      <c r="B423" s="324" t="s">
        <v>536</v>
      </c>
      <c r="C423" s="338" t="s">
        <v>2590</v>
      </c>
      <c r="D423" s="339" t="s">
        <v>2589</v>
      </c>
      <c r="F423" s="338" t="str">
        <f t="shared" si="18"/>
        <v>長野県筑北村</v>
      </c>
      <c r="G423" s="339" t="s">
        <v>2549</v>
      </c>
      <c r="H423" s="338" t="s">
        <v>2538</v>
      </c>
      <c r="I423" s="338" t="s">
        <v>773</v>
      </c>
    </row>
    <row r="424" spans="1:9">
      <c r="A424" s="338" t="str">
        <f t="shared" si="17"/>
        <v>山梨県南アルプス市</v>
      </c>
      <c r="B424" s="324" t="s">
        <v>536</v>
      </c>
      <c r="C424" s="338" t="s">
        <v>2566</v>
      </c>
      <c r="D424" s="339" t="s">
        <v>2588</v>
      </c>
      <c r="F424" s="338" t="str">
        <f t="shared" si="18"/>
        <v>長野県池田町</v>
      </c>
      <c r="G424" s="339" t="s">
        <v>2549</v>
      </c>
      <c r="H424" s="338" t="s">
        <v>2538</v>
      </c>
      <c r="I424" s="338" t="s">
        <v>2587</v>
      </c>
    </row>
    <row r="425" spans="1:9">
      <c r="A425" s="338" t="str">
        <f t="shared" si="17"/>
        <v>山梨県北杜市</v>
      </c>
      <c r="B425" s="324" t="s">
        <v>536</v>
      </c>
      <c r="C425" s="338" t="s">
        <v>2566</v>
      </c>
      <c r="D425" s="339" t="s">
        <v>2586</v>
      </c>
      <c r="F425" s="338" t="str">
        <f t="shared" si="18"/>
        <v>長野県松川村</v>
      </c>
      <c r="G425" s="339" t="s">
        <v>2549</v>
      </c>
      <c r="H425" s="338" t="s">
        <v>2538</v>
      </c>
      <c r="I425" s="338" t="s">
        <v>2585</v>
      </c>
    </row>
    <row r="426" spans="1:9">
      <c r="A426" s="338" t="str">
        <f t="shared" si="17"/>
        <v>山梨県甲斐市</v>
      </c>
      <c r="B426" s="324" t="s">
        <v>536</v>
      </c>
      <c r="C426" s="338" t="s">
        <v>2566</v>
      </c>
      <c r="D426" s="339" t="s">
        <v>2584</v>
      </c>
      <c r="F426" s="338" t="str">
        <f t="shared" si="18"/>
        <v>長野県白馬村</v>
      </c>
      <c r="G426" s="339" t="s">
        <v>2549</v>
      </c>
      <c r="H426" s="338" t="s">
        <v>2538</v>
      </c>
      <c r="I426" s="338" t="s">
        <v>2583</v>
      </c>
    </row>
    <row r="427" spans="1:9">
      <c r="A427" s="338" t="str">
        <f t="shared" si="17"/>
        <v>山梨県上野原市</v>
      </c>
      <c r="B427" s="324" t="s">
        <v>536</v>
      </c>
      <c r="C427" s="338" t="s">
        <v>2566</v>
      </c>
      <c r="D427" s="339" t="s">
        <v>2582</v>
      </c>
      <c r="F427" s="338" t="str">
        <f t="shared" si="18"/>
        <v>長野県小谷村</v>
      </c>
      <c r="G427" s="339" t="s">
        <v>2549</v>
      </c>
      <c r="H427" s="338" t="s">
        <v>2538</v>
      </c>
      <c r="I427" s="338" t="s">
        <v>2581</v>
      </c>
    </row>
    <row r="428" spans="1:9">
      <c r="A428" s="338" t="str">
        <f t="shared" si="17"/>
        <v>山梨県中央市</v>
      </c>
      <c r="B428" s="324" t="s">
        <v>536</v>
      </c>
      <c r="C428" s="338" t="s">
        <v>2566</v>
      </c>
      <c r="D428" s="339" t="s">
        <v>2580</v>
      </c>
      <c r="F428" s="338" t="str">
        <f t="shared" si="18"/>
        <v>長野県坂城町</v>
      </c>
      <c r="G428" s="339" t="s">
        <v>2549</v>
      </c>
      <c r="H428" s="338" t="s">
        <v>2538</v>
      </c>
      <c r="I428" s="338" t="s">
        <v>2579</v>
      </c>
    </row>
    <row r="429" spans="1:9">
      <c r="A429" s="338" t="str">
        <f t="shared" si="17"/>
        <v>山梨県市川三郷町</v>
      </c>
      <c r="B429" s="324" t="s">
        <v>536</v>
      </c>
      <c r="C429" s="338" t="s">
        <v>2566</v>
      </c>
      <c r="D429" s="339" t="s">
        <v>2578</v>
      </c>
      <c r="F429" s="338" t="str">
        <f t="shared" si="18"/>
        <v>長野県小布施町</v>
      </c>
      <c r="G429" s="339" t="s">
        <v>2549</v>
      </c>
      <c r="H429" s="338" t="s">
        <v>2538</v>
      </c>
      <c r="I429" s="338" t="s">
        <v>2577</v>
      </c>
    </row>
    <row r="430" spans="1:9">
      <c r="A430" s="338" t="str">
        <f t="shared" si="17"/>
        <v>山梨県早川町</v>
      </c>
      <c r="B430" s="324" t="s">
        <v>536</v>
      </c>
      <c r="C430" s="338" t="s">
        <v>2566</v>
      </c>
      <c r="D430" s="339" t="s">
        <v>2576</v>
      </c>
      <c r="F430" s="338" t="str">
        <f t="shared" si="18"/>
        <v>長野県高山村</v>
      </c>
      <c r="G430" s="339" t="s">
        <v>2549</v>
      </c>
      <c r="H430" s="338" t="s">
        <v>2538</v>
      </c>
      <c r="I430" s="338" t="s">
        <v>2575</v>
      </c>
    </row>
    <row r="431" spans="1:9">
      <c r="A431" s="338" t="str">
        <f t="shared" si="17"/>
        <v>山梨県身延町</v>
      </c>
      <c r="B431" s="324" t="s">
        <v>536</v>
      </c>
      <c r="C431" s="338" t="s">
        <v>2566</v>
      </c>
      <c r="D431" s="339" t="s">
        <v>2574</v>
      </c>
      <c r="F431" s="338" t="str">
        <f t="shared" si="18"/>
        <v>長野県山ノ内町</v>
      </c>
      <c r="G431" s="339" t="s">
        <v>2549</v>
      </c>
      <c r="H431" s="338" t="s">
        <v>2538</v>
      </c>
      <c r="I431" s="338" t="s">
        <v>2573</v>
      </c>
    </row>
    <row r="432" spans="1:9">
      <c r="A432" s="338" t="str">
        <f t="shared" si="17"/>
        <v>山梨県南部町</v>
      </c>
      <c r="B432" s="324" t="s">
        <v>536</v>
      </c>
      <c r="C432" s="338" t="s">
        <v>2566</v>
      </c>
      <c r="D432" s="339" t="s">
        <v>2572</v>
      </c>
      <c r="F432" s="338" t="str">
        <f t="shared" si="18"/>
        <v>長野県木島平村</v>
      </c>
      <c r="G432" s="339" t="s">
        <v>2549</v>
      </c>
      <c r="H432" s="338" t="s">
        <v>2538</v>
      </c>
      <c r="I432" s="338" t="s">
        <v>2571</v>
      </c>
    </row>
    <row r="433" spans="1:9">
      <c r="A433" s="338" t="str">
        <f t="shared" si="17"/>
        <v>山梨県昭和町</v>
      </c>
      <c r="B433" s="324" t="s">
        <v>536</v>
      </c>
      <c r="C433" s="338" t="s">
        <v>2566</v>
      </c>
      <c r="D433" s="339" t="s">
        <v>2570</v>
      </c>
      <c r="F433" s="338" t="str">
        <f t="shared" si="18"/>
        <v>長野県野沢温泉村</v>
      </c>
      <c r="G433" s="339" t="s">
        <v>2549</v>
      </c>
      <c r="H433" s="338" t="s">
        <v>2538</v>
      </c>
      <c r="I433" s="338" t="s">
        <v>2569</v>
      </c>
    </row>
    <row r="434" spans="1:9">
      <c r="A434" s="338" t="str">
        <f t="shared" si="17"/>
        <v>山梨県富士河口湖町</v>
      </c>
      <c r="B434" s="324" t="s">
        <v>536</v>
      </c>
      <c r="C434" s="338" t="s">
        <v>2566</v>
      </c>
      <c r="D434" s="339" t="s">
        <v>2568</v>
      </c>
      <c r="F434" s="338" t="str">
        <f t="shared" si="18"/>
        <v>長野県信濃町</v>
      </c>
      <c r="G434" s="339" t="s">
        <v>2549</v>
      </c>
      <c r="H434" s="338" t="s">
        <v>2538</v>
      </c>
      <c r="I434" s="338" t="s">
        <v>2567</v>
      </c>
    </row>
    <row r="435" spans="1:9">
      <c r="A435" s="338" t="str">
        <f t="shared" si="17"/>
        <v>山梨県道志村</v>
      </c>
      <c r="B435" s="324" t="s">
        <v>536</v>
      </c>
      <c r="C435" s="338" t="s">
        <v>2566</v>
      </c>
      <c r="D435" s="339" t="s">
        <v>2565</v>
      </c>
      <c r="F435" s="338" t="str">
        <f t="shared" si="18"/>
        <v>長野県小川村</v>
      </c>
      <c r="G435" s="339" t="s">
        <v>2549</v>
      </c>
      <c r="H435" s="338" t="s">
        <v>2538</v>
      </c>
      <c r="I435" s="338" t="s">
        <v>2564</v>
      </c>
    </row>
    <row r="436" spans="1:9">
      <c r="A436" s="338" t="str">
        <f t="shared" si="17"/>
        <v>長野県長野市</v>
      </c>
      <c r="B436" s="324" t="s">
        <v>536</v>
      </c>
      <c r="C436" s="338" t="s">
        <v>2538</v>
      </c>
      <c r="D436" s="339" t="s">
        <v>2563</v>
      </c>
      <c r="F436" s="338" t="str">
        <f t="shared" si="18"/>
        <v>長野県飯綱町</v>
      </c>
      <c r="G436" s="339" t="s">
        <v>2549</v>
      </c>
      <c r="H436" s="338" t="s">
        <v>2538</v>
      </c>
      <c r="I436" s="338" t="s">
        <v>2562</v>
      </c>
    </row>
    <row r="437" spans="1:9">
      <c r="A437" s="338" t="str">
        <f t="shared" si="17"/>
        <v>長野県松本市</v>
      </c>
      <c r="B437" s="324" t="s">
        <v>536</v>
      </c>
      <c r="C437" s="338" t="s">
        <v>2538</v>
      </c>
      <c r="D437" s="339" t="s">
        <v>2561</v>
      </c>
      <c r="F437" s="338" t="str">
        <f t="shared" si="18"/>
        <v>長野県栄村</v>
      </c>
      <c r="G437" s="339" t="s">
        <v>2549</v>
      </c>
      <c r="H437" s="338" t="s">
        <v>2538</v>
      </c>
      <c r="I437" s="338" t="s">
        <v>2560</v>
      </c>
    </row>
    <row r="438" spans="1:9">
      <c r="A438" s="338" t="str">
        <f t="shared" si="17"/>
        <v>長野県上田市</v>
      </c>
      <c r="B438" s="324" t="s">
        <v>536</v>
      </c>
      <c r="C438" s="338" t="s">
        <v>2538</v>
      </c>
      <c r="D438" s="339" t="s">
        <v>2559</v>
      </c>
      <c r="F438" s="338" t="str">
        <f t="shared" si="18"/>
        <v>岐阜県高山市</v>
      </c>
      <c r="G438" s="339" t="s">
        <v>2549</v>
      </c>
      <c r="H438" s="338" t="s">
        <v>2518</v>
      </c>
      <c r="I438" s="338" t="s">
        <v>2535</v>
      </c>
    </row>
    <row r="439" spans="1:9">
      <c r="A439" s="338" t="str">
        <f t="shared" si="17"/>
        <v>長野県岡谷市</v>
      </c>
      <c r="B439" s="324" t="s">
        <v>536</v>
      </c>
      <c r="C439" s="338" t="s">
        <v>2538</v>
      </c>
      <c r="D439" s="339" t="s">
        <v>2558</v>
      </c>
      <c r="F439" s="338" t="str">
        <f t="shared" si="18"/>
        <v>岐阜県飛騨市</v>
      </c>
      <c r="G439" s="339" t="s">
        <v>2549</v>
      </c>
      <c r="H439" s="338" t="s">
        <v>2518</v>
      </c>
      <c r="I439" s="338" t="s">
        <v>2557</v>
      </c>
    </row>
    <row r="440" spans="1:9">
      <c r="A440" s="338" t="str">
        <f t="shared" si="17"/>
        <v>長野県飯田市</v>
      </c>
      <c r="B440" s="324" t="s">
        <v>536</v>
      </c>
      <c r="C440" s="338" t="s">
        <v>2538</v>
      </c>
      <c r="D440" s="339" t="s">
        <v>2556</v>
      </c>
      <c r="F440" s="338" t="str">
        <f t="shared" si="18"/>
        <v>岐阜県郡上市</v>
      </c>
      <c r="G440" s="339" t="s">
        <v>2549</v>
      </c>
      <c r="H440" s="338" t="s">
        <v>2518</v>
      </c>
      <c r="I440" s="338" t="s">
        <v>2555</v>
      </c>
    </row>
    <row r="441" spans="1:9">
      <c r="A441" s="338" t="str">
        <f t="shared" si="17"/>
        <v>長野県諏訪市</v>
      </c>
      <c r="B441" s="324" t="s">
        <v>536</v>
      </c>
      <c r="C441" s="338" t="s">
        <v>2538</v>
      </c>
      <c r="D441" s="339" t="s">
        <v>2554</v>
      </c>
      <c r="F441" s="338" t="str">
        <f t="shared" si="18"/>
        <v>岐阜県白川村</v>
      </c>
      <c r="G441" s="339" t="s">
        <v>2549</v>
      </c>
      <c r="H441" s="338" t="s">
        <v>2518</v>
      </c>
      <c r="I441" s="338" t="s">
        <v>2553</v>
      </c>
    </row>
    <row r="442" spans="1:9">
      <c r="A442" s="338" t="str">
        <f t="shared" si="17"/>
        <v>長野県伊那市</v>
      </c>
      <c r="B442" s="324" t="s">
        <v>536</v>
      </c>
      <c r="C442" s="338" t="s">
        <v>2538</v>
      </c>
      <c r="D442" s="339" t="s">
        <v>2552</v>
      </c>
      <c r="F442" s="338" t="str">
        <f t="shared" si="18"/>
        <v>岡山県新庄村</v>
      </c>
      <c r="G442" s="339" t="s">
        <v>2549</v>
      </c>
      <c r="H442" s="338" t="s">
        <v>2441</v>
      </c>
      <c r="I442" s="338" t="s">
        <v>2551</v>
      </c>
    </row>
    <row r="443" spans="1:9">
      <c r="A443" s="338" t="str">
        <f t="shared" si="17"/>
        <v>長野県大町市</v>
      </c>
      <c r="B443" s="324" t="s">
        <v>536</v>
      </c>
      <c r="C443" s="338" t="s">
        <v>2538</v>
      </c>
      <c r="D443" s="339" t="s">
        <v>2550</v>
      </c>
      <c r="F443" s="338" t="str">
        <f t="shared" si="18"/>
        <v>広島県安芸太田町</v>
      </c>
      <c r="G443" s="339" t="s">
        <v>2549</v>
      </c>
      <c r="H443" s="338" t="s">
        <v>2429</v>
      </c>
      <c r="I443" s="338" t="s">
        <v>2432</v>
      </c>
    </row>
    <row r="444" spans="1:9">
      <c r="A444" s="338" t="str">
        <f t="shared" si="17"/>
        <v>長野県茅野市</v>
      </c>
      <c r="B444" s="324" t="s">
        <v>536</v>
      </c>
      <c r="C444" s="338" t="s">
        <v>2538</v>
      </c>
      <c r="D444" s="339" t="s">
        <v>2548</v>
      </c>
    </row>
    <row r="445" spans="1:9">
      <c r="A445" s="338" t="str">
        <f t="shared" si="17"/>
        <v>長野県長和町</v>
      </c>
      <c r="B445" s="324" t="s">
        <v>536</v>
      </c>
      <c r="C445" s="338" t="s">
        <v>2538</v>
      </c>
      <c r="D445" s="339" t="s">
        <v>2547</v>
      </c>
    </row>
    <row r="446" spans="1:9">
      <c r="A446" s="338" t="str">
        <f t="shared" si="17"/>
        <v>長野県下諏訪町</v>
      </c>
      <c r="B446" s="324" t="s">
        <v>536</v>
      </c>
      <c r="C446" s="338" t="s">
        <v>2538</v>
      </c>
      <c r="D446" s="339" t="s">
        <v>2546</v>
      </c>
    </row>
    <row r="447" spans="1:9">
      <c r="A447" s="338" t="str">
        <f t="shared" si="17"/>
        <v>長野県辰野町</v>
      </c>
      <c r="B447" s="324" t="s">
        <v>536</v>
      </c>
      <c r="C447" s="338" t="s">
        <v>2538</v>
      </c>
      <c r="D447" s="339" t="s">
        <v>2545</v>
      </c>
    </row>
    <row r="448" spans="1:9">
      <c r="A448" s="338" t="str">
        <f t="shared" si="17"/>
        <v>長野県箕輪町</v>
      </c>
      <c r="B448" s="324" t="s">
        <v>536</v>
      </c>
      <c r="C448" s="338" t="s">
        <v>2538</v>
      </c>
      <c r="D448" s="339" t="s">
        <v>2544</v>
      </c>
    </row>
    <row r="449" spans="1:4">
      <c r="A449" s="338" t="str">
        <f t="shared" si="17"/>
        <v>長野県木曽町</v>
      </c>
      <c r="B449" s="324" t="s">
        <v>536</v>
      </c>
      <c r="C449" s="338" t="s">
        <v>2538</v>
      </c>
      <c r="D449" s="339" t="s">
        <v>2543</v>
      </c>
    </row>
    <row r="450" spans="1:4">
      <c r="A450" s="338" t="str">
        <f t="shared" ref="A450:A513" si="19">CONCATENATE(C450,D450)</f>
        <v>長野県南箕輪村</v>
      </c>
      <c r="B450" s="324" t="s">
        <v>536</v>
      </c>
      <c r="C450" s="338" t="s">
        <v>2538</v>
      </c>
      <c r="D450" s="339" t="s">
        <v>2542</v>
      </c>
    </row>
    <row r="451" spans="1:4">
      <c r="A451" s="338" t="str">
        <f t="shared" si="19"/>
        <v>長野県大鹿村</v>
      </c>
      <c r="B451" s="324" t="s">
        <v>536</v>
      </c>
      <c r="C451" s="338" t="s">
        <v>2538</v>
      </c>
      <c r="D451" s="339" t="s">
        <v>2541</v>
      </c>
    </row>
    <row r="452" spans="1:4">
      <c r="A452" s="338" t="str">
        <f t="shared" si="19"/>
        <v>長野県木祖村</v>
      </c>
      <c r="B452" s="324" t="s">
        <v>536</v>
      </c>
      <c r="C452" s="338" t="s">
        <v>2538</v>
      </c>
      <c r="D452" s="339" t="s">
        <v>2540</v>
      </c>
    </row>
    <row r="453" spans="1:4">
      <c r="A453" s="338" t="str">
        <f t="shared" si="19"/>
        <v>長野県朝日村</v>
      </c>
      <c r="B453" s="324" t="s">
        <v>536</v>
      </c>
      <c r="C453" s="338" t="s">
        <v>2538</v>
      </c>
      <c r="D453" s="339" t="s">
        <v>2539</v>
      </c>
    </row>
    <row r="454" spans="1:4">
      <c r="A454" s="338" t="str">
        <f t="shared" si="19"/>
        <v>長野県筑北村</v>
      </c>
      <c r="B454" s="324" t="s">
        <v>536</v>
      </c>
      <c r="C454" s="338" t="s">
        <v>2538</v>
      </c>
      <c r="D454" s="339" t="s">
        <v>2537</v>
      </c>
    </row>
    <row r="455" spans="1:4">
      <c r="A455" s="338" t="str">
        <f t="shared" si="19"/>
        <v>岐阜県大垣市</v>
      </c>
      <c r="B455" s="324" t="s">
        <v>536</v>
      </c>
      <c r="C455" s="338" t="s">
        <v>2518</v>
      </c>
      <c r="D455" s="339" t="s">
        <v>2536</v>
      </c>
    </row>
    <row r="456" spans="1:4">
      <c r="A456" s="338" t="str">
        <f t="shared" si="19"/>
        <v>岐阜県高山市</v>
      </c>
      <c r="B456" s="324" t="s">
        <v>536</v>
      </c>
      <c r="C456" s="338" t="s">
        <v>2518</v>
      </c>
      <c r="D456" s="339" t="s">
        <v>2535</v>
      </c>
    </row>
    <row r="457" spans="1:4">
      <c r="A457" s="338" t="str">
        <f t="shared" si="19"/>
        <v>岐阜県多治見市</v>
      </c>
      <c r="B457" s="324" t="s">
        <v>536</v>
      </c>
      <c r="C457" s="338" t="s">
        <v>2518</v>
      </c>
      <c r="D457" s="339" t="s">
        <v>2534</v>
      </c>
    </row>
    <row r="458" spans="1:4">
      <c r="A458" s="338" t="str">
        <f t="shared" si="19"/>
        <v>岐阜県関市</v>
      </c>
      <c r="B458" s="324" t="s">
        <v>536</v>
      </c>
      <c r="C458" s="338" t="s">
        <v>2518</v>
      </c>
      <c r="D458" s="339" t="s">
        <v>2533</v>
      </c>
    </row>
    <row r="459" spans="1:4">
      <c r="A459" s="338" t="str">
        <f t="shared" si="19"/>
        <v>岐阜県羽島市</v>
      </c>
      <c r="B459" s="324" t="s">
        <v>536</v>
      </c>
      <c r="C459" s="338" t="s">
        <v>2518</v>
      </c>
      <c r="D459" s="339" t="s">
        <v>2532</v>
      </c>
    </row>
    <row r="460" spans="1:4">
      <c r="A460" s="338" t="str">
        <f t="shared" si="19"/>
        <v>岐阜県美濃加茂市</v>
      </c>
      <c r="B460" s="324" t="s">
        <v>536</v>
      </c>
      <c r="C460" s="338" t="s">
        <v>2518</v>
      </c>
      <c r="D460" s="339" t="s">
        <v>2531</v>
      </c>
    </row>
    <row r="461" spans="1:4">
      <c r="A461" s="338" t="str">
        <f t="shared" si="19"/>
        <v>岐阜県土岐市</v>
      </c>
      <c r="B461" s="324" t="s">
        <v>536</v>
      </c>
      <c r="C461" s="338" t="s">
        <v>2518</v>
      </c>
      <c r="D461" s="339" t="s">
        <v>2530</v>
      </c>
    </row>
    <row r="462" spans="1:4">
      <c r="A462" s="338" t="str">
        <f t="shared" si="19"/>
        <v>岐阜県各務原市</v>
      </c>
      <c r="B462" s="324" t="s">
        <v>536</v>
      </c>
      <c r="C462" s="338" t="s">
        <v>2518</v>
      </c>
      <c r="D462" s="339" t="s">
        <v>2529</v>
      </c>
    </row>
    <row r="463" spans="1:4">
      <c r="A463" s="338" t="str">
        <f t="shared" si="19"/>
        <v>岐阜県可児市</v>
      </c>
      <c r="B463" s="324" t="s">
        <v>536</v>
      </c>
      <c r="C463" s="338" t="s">
        <v>2518</v>
      </c>
      <c r="D463" s="339" t="s">
        <v>2528</v>
      </c>
    </row>
    <row r="464" spans="1:4">
      <c r="A464" s="338" t="str">
        <f t="shared" si="19"/>
        <v>岐阜県瑞穂市</v>
      </c>
      <c r="B464" s="324" t="s">
        <v>536</v>
      </c>
      <c r="C464" s="338" t="s">
        <v>2518</v>
      </c>
      <c r="D464" s="339" t="s">
        <v>2527</v>
      </c>
    </row>
    <row r="465" spans="1:4">
      <c r="A465" s="338" t="str">
        <f t="shared" si="19"/>
        <v>岐阜県本巣市</v>
      </c>
      <c r="B465" s="324" t="s">
        <v>536</v>
      </c>
      <c r="C465" s="338" t="s">
        <v>2518</v>
      </c>
      <c r="D465" s="339" t="s">
        <v>2526</v>
      </c>
    </row>
    <row r="466" spans="1:4">
      <c r="A466" s="338" t="str">
        <f t="shared" si="19"/>
        <v>岐阜県岐南町</v>
      </c>
      <c r="B466" s="324" t="s">
        <v>536</v>
      </c>
      <c r="C466" s="338" t="s">
        <v>2518</v>
      </c>
      <c r="D466" s="339" t="s">
        <v>2525</v>
      </c>
    </row>
    <row r="467" spans="1:4">
      <c r="A467" s="338" t="str">
        <f t="shared" si="19"/>
        <v>岐阜県笠松町</v>
      </c>
      <c r="B467" s="324" t="s">
        <v>536</v>
      </c>
      <c r="C467" s="338" t="s">
        <v>2518</v>
      </c>
      <c r="D467" s="339" t="s">
        <v>2524</v>
      </c>
    </row>
    <row r="468" spans="1:4">
      <c r="A468" s="338" t="str">
        <f t="shared" si="19"/>
        <v>岐阜県神戸町</v>
      </c>
      <c r="B468" s="324" t="s">
        <v>536</v>
      </c>
      <c r="C468" s="338" t="s">
        <v>2518</v>
      </c>
      <c r="D468" s="339" t="s">
        <v>2523</v>
      </c>
    </row>
    <row r="469" spans="1:4">
      <c r="A469" s="338" t="str">
        <f t="shared" si="19"/>
        <v>岐阜県安八町</v>
      </c>
      <c r="B469" s="324" t="s">
        <v>536</v>
      </c>
      <c r="C469" s="338" t="s">
        <v>2518</v>
      </c>
      <c r="D469" s="339" t="s">
        <v>2522</v>
      </c>
    </row>
    <row r="470" spans="1:4">
      <c r="A470" s="338" t="str">
        <f t="shared" si="19"/>
        <v>岐阜県北方町</v>
      </c>
      <c r="B470" s="324" t="s">
        <v>536</v>
      </c>
      <c r="C470" s="338" t="s">
        <v>2518</v>
      </c>
      <c r="D470" s="339" t="s">
        <v>2521</v>
      </c>
    </row>
    <row r="471" spans="1:4">
      <c r="A471" s="338" t="str">
        <f t="shared" si="19"/>
        <v>岐阜県坂祝町</v>
      </c>
      <c r="B471" s="324" t="s">
        <v>536</v>
      </c>
      <c r="C471" s="338" t="s">
        <v>2518</v>
      </c>
      <c r="D471" s="339" t="s">
        <v>2520</v>
      </c>
    </row>
    <row r="472" spans="1:4">
      <c r="A472" s="338" t="str">
        <f t="shared" si="19"/>
        <v>岐阜県八百津町</v>
      </c>
      <c r="B472" s="324" t="s">
        <v>536</v>
      </c>
      <c r="C472" s="338" t="s">
        <v>2518</v>
      </c>
      <c r="D472" s="339" t="s">
        <v>2519</v>
      </c>
    </row>
    <row r="473" spans="1:4">
      <c r="A473" s="338" t="str">
        <f t="shared" si="19"/>
        <v>岐阜県御嵩町</v>
      </c>
      <c r="B473" s="324" t="s">
        <v>536</v>
      </c>
      <c r="C473" s="338" t="s">
        <v>2518</v>
      </c>
      <c r="D473" s="339" t="s">
        <v>2517</v>
      </c>
    </row>
    <row r="474" spans="1:4">
      <c r="A474" s="338" t="str">
        <f t="shared" si="19"/>
        <v>静岡県浜松市</v>
      </c>
      <c r="B474" s="324" t="s">
        <v>536</v>
      </c>
      <c r="C474" s="338" t="s">
        <v>2501</v>
      </c>
      <c r="D474" s="339" t="s">
        <v>2516</v>
      </c>
    </row>
    <row r="475" spans="1:4">
      <c r="A475" s="338" t="str">
        <f t="shared" si="19"/>
        <v>静岡県三島市</v>
      </c>
      <c r="B475" s="324" t="s">
        <v>536</v>
      </c>
      <c r="C475" s="338" t="s">
        <v>2501</v>
      </c>
      <c r="D475" s="339" t="s">
        <v>2515</v>
      </c>
    </row>
    <row r="476" spans="1:4">
      <c r="A476" s="338" t="str">
        <f t="shared" si="19"/>
        <v>静岡県富士宮市</v>
      </c>
      <c r="B476" s="324" t="s">
        <v>536</v>
      </c>
      <c r="C476" s="338" t="s">
        <v>2501</v>
      </c>
      <c r="D476" s="339" t="s">
        <v>2514</v>
      </c>
    </row>
    <row r="477" spans="1:4">
      <c r="A477" s="338" t="str">
        <f t="shared" si="19"/>
        <v>静岡県島田市</v>
      </c>
      <c r="B477" s="324" t="s">
        <v>536</v>
      </c>
      <c r="C477" s="338" t="s">
        <v>2501</v>
      </c>
      <c r="D477" s="339" t="s">
        <v>2513</v>
      </c>
    </row>
    <row r="478" spans="1:4">
      <c r="A478" s="338" t="str">
        <f t="shared" si="19"/>
        <v>静岡県富士市</v>
      </c>
      <c r="B478" s="324" t="s">
        <v>536</v>
      </c>
      <c r="C478" s="338" t="s">
        <v>2501</v>
      </c>
      <c r="D478" s="339" t="s">
        <v>2512</v>
      </c>
    </row>
    <row r="479" spans="1:4">
      <c r="A479" s="338" t="str">
        <f t="shared" si="19"/>
        <v>静岡県焼津市</v>
      </c>
      <c r="B479" s="324" t="s">
        <v>536</v>
      </c>
      <c r="C479" s="338" t="s">
        <v>2501</v>
      </c>
      <c r="D479" s="339" t="s">
        <v>2511</v>
      </c>
    </row>
    <row r="480" spans="1:4">
      <c r="A480" s="338" t="str">
        <f t="shared" si="19"/>
        <v>静岡県掛川市</v>
      </c>
      <c r="B480" s="324" t="s">
        <v>536</v>
      </c>
      <c r="C480" s="338" t="s">
        <v>2501</v>
      </c>
      <c r="D480" s="339" t="s">
        <v>2510</v>
      </c>
    </row>
    <row r="481" spans="1:4">
      <c r="A481" s="338" t="str">
        <f t="shared" si="19"/>
        <v>静岡県藤枝市</v>
      </c>
      <c r="B481" s="324" t="s">
        <v>536</v>
      </c>
      <c r="C481" s="338" t="s">
        <v>2501</v>
      </c>
      <c r="D481" s="339" t="s">
        <v>2509</v>
      </c>
    </row>
    <row r="482" spans="1:4">
      <c r="A482" s="338" t="str">
        <f t="shared" si="19"/>
        <v>静岡県袋井市</v>
      </c>
      <c r="B482" s="324" t="s">
        <v>536</v>
      </c>
      <c r="C482" s="338" t="s">
        <v>2501</v>
      </c>
      <c r="D482" s="339" t="s">
        <v>2508</v>
      </c>
    </row>
    <row r="483" spans="1:4">
      <c r="A483" s="338" t="str">
        <f t="shared" si="19"/>
        <v>静岡県湖西市</v>
      </c>
      <c r="B483" s="324" t="s">
        <v>536</v>
      </c>
      <c r="C483" s="338" t="s">
        <v>2501</v>
      </c>
      <c r="D483" s="339" t="s">
        <v>2507</v>
      </c>
    </row>
    <row r="484" spans="1:4">
      <c r="A484" s="338" t="str">
        <f t="shared" si="19"/>
        <v>静岡県函南町</v>
      </c>
      <c r="B484" s="324" t="s">
        <v>536</v>
      </c>
      <c r="C484" s="338" t="s">
        <v>2501</v>
      </c>
      <c r="D484" s="339" t="s">
        <v>2506</v>
      </c>
    </row>
    <row r="485" spans="1:4">
      <c r="A485" s="338" t="str">
        <f t="shared" si="19"/>
        <v>静岡県清水町</v>
      </c>
      <c r="B485" s="324" t="s">
        <v>536</v>
      </c>
      <c r="C485" s="338" t="s">
        <v>2501</v>
      </c>
      <c r="D485" s="339" t="s">
        <v>2505</v>
      </c>
    </row>
    <row r="486" spans="1:4">
      <c r="A486" s="338" t="str">
        <f t="shared" si="19"/>
        <v>静岡県長泉町</v>
      </c>
      <c r="B486" s="324" t="s">
        <v>536</v>
      </c>
      <c r="C486" s="338" t="s">
        <v>2501</v>
      </c>
      <c r="D486" s="339" t="s">
        <v>2504</v>
      </c>
    </row>
    <row r="487" spans="1:4">
      <c r="A487" s="338" t="str">
        <f t="shared" si="19"/>
        <v>静岡県小山町</v>
      </c>
      <c r="B487" s="324" t="s">
        <v>536</v>
      </c>
      <c r="C487" s="338" t="s">
        <v>2501</v>
      </c>
      <c r="D487" s="339" t="s">
        <v>2503</v>
      </c>
    </row>
    <row r="488" spans="1:4">
      <c r="A488" s="338" t="str">
        <f t="shared" si="19"/>
        <v>静岡県川根本町</v>
      </c>
      <c r="B488" s="324" t="s">
        <v>536</v>
      </c>
      <c r="C488" s="338" t="s">
        <v>2501</v>
      </c>
      <c r="D488" s="339" t="s">
        <v>2502</v>
      </c>
    </row>
    <row r="489" spans="1:4">
      <c r="A489" s="338" t="str">
        <f t="shared" si="19"/>
        <v>静岡県森町</v>
      </c>
      <c r="B489" s="324" t="s">
        <v>536</v>
      </c>
      <c r="C489" s="338" t="s">
        <v>2501</v>
      </c>
      <c r="D489" s="339" t="s">
        <v>2500</v>
      </c>
    </row>
    <row r="490" spans="1:4">
      <c r="A490" s="338" t="str">
        <f t="shared" si="19"/>
        <v>愛知県豊橋市</v>
      </c>
      <c r="B490" s="324" t="s">
        <v>536</v>
      </c>
      <c r="C490" s="338" t="s">
        <v>2488</v>
      </c>
      <c r="D490" s="339" t="s">
        <v>2499</v>
      </c>
    </row>
    <row r="491" spans="1:4">
      <c r="A491" s="338" t="str">
        <f t="shared" si="19"/>
        <v>愛知県一宮市</v>
      </c>
      <c r="B491" s="324" t="s">
        <v>536</v>
      </c>
      <c r="C491" s="338" t="s">
        <v>2488</v>
      </c>
      <c r="D491" s="339" t="s">
        <v>2498</v>
      </c>
    </row>
    <row r="492" spans="1:4">
      <c r="A492" s="338" t="str">
        <f t="shared" si="19"/>
        <v>愛知県半田市</v>
      </c>
      <c r="B492" s="324" t="s">
        <v>536</v>
      </c>
      <c r="C492" s="338" t="s">
        <v>2488</v>
      </c>
      <c r="D492" s="339" t="s">
        <v>2497</v>
      </c>
    </row>
    <row r="493" spans="1:4">
      <c r="A493" s="338" t="str">
        <f t="shared" si="19"/>
        <v>愛知県常滑市</v>
      </c>
      <c r="B493" s="324" t="s">
        <v>536</v>
      </c>
      <c r="C493" s="338" t="s">
        <v>2488</v>
      </c>
      <c r="D493" s="339" t="s">
        <v>2496</v>
      </c>
    </row>
    <row r="494" spans="1:4">
      <c r="A494" s="338" t="str">
        <f t="shared" si="19"/>
        <v>愛知県小牧市</v>
      </c>
      <c r="B494" s="324" t="s">
        <v>536</v>
      </c>
      <c r="C494" s="338" t="s">
        <v>2488</v>
      </c>
      <c r="D494" s="339" t="s">
        <v>2495</v>
      </c>
    </row>
    <row r="495" spans="1:4">
      <c r="A495" s="338" t="str">
        <f t="shared" si="19"/>
        <v>愛知県新城市</v>
      </c>
      <c r="B495" s="324" t="s">
        <v>536</v>
      </c>
      <c r="C495" s="338" t="s">
        <v>2488</v>
      </c>
      <c r="D495" s="339" t="s">
        <v>2494</v>
      </c>
    </row>
    <row r="496" spans="1:4">
      <c r="A496" s="338" t="str">
        <f t="shared" si="19"/>
        <v>愛知県大口町</v>
      </c>
      <c r="B496" s="324" t="s">
        <v>536</v>
      </c>
      <c r="C496" s="338" t="s">
        <v>2488</v>
      </c>
      <c r="D496" s="339" t="s">
        <v>2493</v>
      </c>
    </row>
    <row r="497" spans="1:4">
      <c r="A497" s="338" t="str">
        <f t="shared" si="19"/>
        <v>愛知県扶桑町</v>
      </c>
      <c r="B497" s="324" t="s">
        <v>536</v>
      </c>
      <c r="C497" s="338" t="s">
        <v>2488</v>
      </c>
      <c r="D497" s="339" t="s">
        <v>2492</v>
      </c>
    </row>
    <row r="498" spans="1:4">
      <c r="A498" s="338" t="str">
        <f t="shared" si="19"/>
        <v>愛知県阿久比町</v>
      </c>
      <c r="B498" s="324" t="s">
        <v>536</v>
      </c>
      <c r="C498" s="338" t="s">
        <v>2488</v>
      </c>
      <c r="D498" s="340" t="s">
        <v>2491</v>
      </c>
    </row>
    <row r="499" spans="1:4">
      <c r="A499" s="338" t="str">
        <f t="shared" si="19"/>
        <v>愛知県東浦町</v>
      </c>
      <c r="B499" s="324" t="s">
        <v>536</v>
      </c>
      <c r="C499" s="338" t="s">
        <v>2488</v>
      </c>
      <c r="D499" s="339" t="s">
        <v>2490</v>
      </c>
    </row>
    <row r="500" spans="1:4">
      <c r="A500" s="338" t="str">
        <f t="shared" si="19"/>
        <v>愛知県武豊町</v>
      </c>
      <c r="B500" s="324" t="s">
        <v>536</v>
      </c>
      <c r="C500" s="338" t="s">
        <v>2488</v>
      </c>
      <c r="D500" s="339" t="s">
        <v>2489</v>
      </c>
    </row>
    <row r="501" spans="1:4">
      <c r="A501" s="338" t="str">
        <f t="shared" si="19"/>
        <v>愛知県飛島村</v>
      </c>
      <c r="B501" s="324" t="s">
        <v>536</v>
      </c>
      <c r="C501" s="338" t="s">
        <v>2488</v>
      </c>
      <c r="D501" s="339" t="s">
        <v>2487</v>
      </c>
    </row>
    <row r="502" spans="1:4">
      <c r="A502" s="338" t="str">
        <f t="shared" si="19"/>
        <v>三重県名張市</v>
      </c>
      <c r="B502" s="324" t="s">
        <v>536</v>
      </c>
      <c r="C502" s="338" t="s">
        <v>2479</v>
      </c>
      <c r="D502" s="339" t="s">
        <v>2486</v>
      </c>
    </row>
    <row r="503" spans="1:4">
      <c r="A503" s="338" t="str">
        <f t="shared" si="19"/>
        <v>三重県いなべ市</v>
      </c>
      <c r="B503" s="324" t="s">
        <v>536</v>
      </c>
      <c r="C503" s="338" t="s">
        <v>2479</v>
      </c>
      <c r="D503" s="339" t="s">
        <v>2485</v>
      </c>
    </row>
    <row r="504" spans="1:4">
      <c r="A504" s="338" t="str">
        <f t="shared" si="19"/>
        <v>三重県伊賀市</v>
      </c>
      <c r="B504" s="324" t="s">
        <v>536</v>
      </c>
      <c r="C504" s="338" t="s">
        <v>2479</v>
      </c>
      <c r="D504" s="339" t="s">
        <v>2484</v>
      </c>
    </row>
    <row r="505" spans="1:4">
      <c r="A505" s="338" t="str">
        <f t="shared" si="19"/>
        <v>三重県木曽岬町</v>
      </c>
      <c r="B505" s="324" t="s">
        <v>536</v>
      </c>
      <c r="C505" s="338" t="s">
        <v>2479</v>
      </c>
      <c r="D505" s="339" t="s">
        <v>2483</v>
      </c>
    </row>
    <row r="506" spans="1:4">
      <c r="A506" s="338" t="str">
        <f t="shared" si="19"/>
        <v>三重県東員町</v>
      </c>
      <c r="B506" s="324" t="s">
        <v>536</v>
      </c>
      <c r="C506" s="338" t="s">
        <v>2479</v>
      </c>
      <c r="D506" s="339" t="s">
        <v>2482</v>
      </c>
    </row>
    <row r="507" spans="1:4">
      <c r="A507" s="338" t="str">
        <f t="shared" si="19"/>
        <v>三重県菰野町</v>
      </c>
      <c r="B507" s="324" t="s">
        <v>536</v>
      </c>
      <c r="C507" s="338" t="s">
        <v>2479</v>
      </c>
      <c r="D507" s="339" t="s">
        <v>2481</v>
      </c>
    </row>
    <row r="508" spans="1:4">
      <c r="A508" s="338" t="str">
        <f t="shared" si="19"/>
        <v>三重県朝日町</v>
      </c>
      <c r="B508" s="324" t="s">
        <v>536</v>
      </c>
      <c r="C508" s="338" t="s">
        <v>2479</v>
      </c>
      <c r="D508" s="339" t="s">
        <v>2480</v>
      </c>
    </row>
    <row r="509" spans="1:4">
      <c r="A509" s="338" t="str">
        <f t="shared" si="19"/>
        <v>三重県川越町</v>
      </c>
      <c r="B509" s="324" t="s">
        <v>536</v>
      </c>
      <c r="C509" s="338" t="s">
        <v>2479</v>
      </c>
      <c r="D509" s="339" t="s">
        <v>2478</v>
      </c>
    </row>
    <row r="510" spans="1:4">
      <c r="A510" s="338" t="str">
        <f t="shared" si="19"/>
        <v>滋賀県長浜市</v>
      </c>
      <c r="B510" s="324" t="s">
        <v>536</v>
      </c>
      <c r="C510" s="338" t="s">
        <v>2469</v>
      </c>
      <c r="D510" s="339" t="s">
        <v>2477</v>
      </c>
    </row>
    <row r="511" spans="1:4">
      <c r="A511" s="338" t="str">
        <f t="shared" si="19"/>
        <v>滋賀県湖南市</v>
      </c>
      <c r="B511" s="324" t="s">
        <v>536</v>
      </c>
      <c r="C511" s="338" t="s">
        <v>2469</v>
      </c>
      <c r="D511" s="339" t="s">
        <v>2476</v>
      </c>
    </row>
    <row r="512" spans="1:4">
      <c r="A512" s="338" t="str">
        <f t="shared" si="19"/>
        <v>滋賀県高島市</v>
      </c>
      <c r="B512" s="324" t="s">
        <v>536</v>
      </c>
      <c r="C512" s="338" t="s">
        <v>2469</v>
      </c>
      <c r="D512" s="339" t="s">
        <v>2475</v>
      </c>
    </row>
    <row r="513" spans="1:4">
      <c r="A513" s="338" t="str">
        <f t="shared" si="19"/>
        <v>滋賀県東近江市</v>
      </c>
      <c r="B513" s="324" t="s">
        <v>536</v>
      </c>
      <c r="C513" s="338" t="s">
        <v>2469</v>
      </c>
      <c r="D513" s="339" t="s">
        <v>2474</v>
      </c>
    </row>
    <row r="514" spans="1:4">
      <c r="A514" s="338" t="str">
        <f t="shared" ref="A514:A579" si="20">CONCATENATE(C514,D514)</f>
        <v>滋賀県米原市</v>
      </c>
      <c r="B514" s="324" t="s">
        <v>536</v>
      </c>
      <c r="C514" s="338" t="s">
        <v>2469</v>
      </c>
      <c r="D514" s="339" t="s">
        <v>2473</v>
      </c>
    </row>
    <row r="515" spans="1:4">
      <c r="A515" s="338" t="str">
        <f t="shared" si="20"/>
        <v>滋賀県日野町</v>
      </c>
      <c r="B515" s="324" t="s">
        <v>536</v>
      </c>
      <c r="C515" s="338" t="s">
        <v>2469</v>
      </c>
      <c r="D515" s="339" t="s">
        <v>2472</v>
      </c>
    </row>
    <row r="516" spans="1:4">
      <c r="A516" s="338" t="str">
        <f t="shared" si="20"/>
        <v>滋賀県竜王町</v>
      </c>
      <c r="B516" s="324" t="s">
        <v>536</v>
      </c>
      <c r="C516" s="338" t="s">
        <v>2469</v>
      </c>
      <c r="D516" s="339" t="s">
        <v>2471</v>
      </c>
    </row>
    <row r="517" spans="1:4">
      <c r="A517" s="338" t="str">
        <f t="shared" si="20"/>
        <v>滋賀県愛荘町</v>
      </c>
      <c r="B517" s="324" t="s">
        <v>536</v>
      </c>
      <c r="C517" s="338" t="s">
        <v>2469</v>
      </c>
      <c r="D517" s="339" t="s">
        <v>2470</v>
      </c>
    </row>
    <row r="518" spans="1:4">
      <c r="A518" s="338" t="str">
        <f t="shared" si="20"/>
        <v>滋賀県多賀町</v>
      </c>
      <c r="B518" s="324" t="s">
        <v>536</v>
      </c>
      <c r="C518" s="338" t="s">
        <v>2469</v>
      </c>
      <c r="D518" s="339" t="s">
        <v>2468</v>
      </c>
    </row>
    <row r="519" spans="1:4">
      <c r="A519" s="338" t="str">
        <f t="shared" si="20"/>
        <v>京都府大山崎町</v>
      </c>
      <c r="B519" s="324" t="s">
        <v>536</v>
      </c>
      <c r="C519" s="338" t="s">
        <v>2465</v>
      </c>
      <c r="D519" s="339" t="s">
        <v>2467</v>
      </c>
    </row>
    <row r="520" spans="1:4">
      <c r="A520" s="338" t="str">
        <f t="shared" si="20"/>
        <v>京都府井手町</v>
      </c>
      <c r="B520" s="324" t="s">
        <v>536</v>
      </c>
      <c r="C520" s="338" t="s">
        <v>2465</v>
      </c>
      <c r="D520" s="340" t="s">
        <v>2466</v>
      </c>
    </row>
    <row r="521" spans="1:4">
      <c r="A521" s="338" t="str">
        <f t="shared" si="20"/>
        <v>京都府南山城村</v>
      </c>
      <c r="B521" s="324" t="s">
        <v>536</v>
      </c>
      <c r="C521" s="338" t="s">
        <v>2465</v>
      </c>
      <c r="D521" s="339" t="s">
        <v>2464</v>
      </c>
    </row>
    <row r="522" spans="1:4">
      <c r="A522" s="338" t="str">
        <f t="shared" si="20"/>
        <v>兵庫県姫路市</v>
      </c>
      <c r="B522" s="324" t="s">
        <v>536</v>
      </c>
      <c r="C522" s="338" t="s">
        <v>2456</v>
      </c>
      <c r="D522" s="339" t="s">
        <v>2463</v>
      </c>
    </row>
    <row r="523" spans="1:4">
      <c r="A523" s="338" t="str">
        <f t="shared" si="20"/>
        <v>兵庫県加古川市</v>
      </c>
      <c r="B523" s="324" t="s">
        <v>536</v>
      </c>
      <c r="C523" s="338" t="s">
        <v>2456</v>
      </c>
      <c r="D523" s="339" t="s">
        <v>2462</v>
      </c>
    </row>
    <row r="524" spans="1:4">
      <c r="A524" s="338" t="str">
        <f t="shared" si="20"/>
        <v>兵庫県三木市</v>
      </c>
      <c r="B524" s="324" t="s">
        <v>536</v>
      </c>
      <c r="C524" s="338" t="s">
        <v>2456</v>
      </c>
      <c r="D524" s="339" t="s">
        <v>2461</v>
      </c>
    </row>
    <row r="525" spans="1:4">
      <c r="A525" s="338" t="str">
        <f t="shared" si="20"/>
        <v>兵庫県小野市</v>
      </c>
      <c r="B525" s="324" t="s">
        <v>536</v>
      </c>
      <c r="C525" s="338" t="s">
        <v>2456</v>
      </c>
      <c r="D525" s="339" t="s">
        <v>2460</v>
      </c>
    </row>
    <row r="526" spans="1:4">
      <c r="A526" s="338" t="str">
        <f t="shared" si="20"/>
        <v>兵庫県加西市</v>
      </c>
      <c r="B526" s="324" t="s">
        <v>536</v>
      </c>
      <c r="C526" s="338" t="s">
        <v>2456</v>
      </c>
      <c r="D526" s="339" t="s">
        <v>2459</v>
      </c>
    </row>
    <row r="527" spans="1:4">
      <c r="A527" s="338" t="str">
        <f t="shared" si="20"/>
        <v>兵庫県加東市</v>
      </c>
      <c r="B527" s="324" t="s">
        <v>536</v>
      </c>
      <c r="C527" s="338" t="s">
        <v>2456</v>
      </c>
      <c r="D527" s="339" t="s">
        <v>2458</v>
      </c>
    </row>
    <row r="528" spans="1:4">
      <c r="A528" s="338" t="str">
        <f t="shared" si="20"/>
        <v>兵庫県稲美町</v>
      </c>
      <c r="B528" s="324" t="s">
        <v>536</v>
      </c>
      <c r="C528" s="338" t="s">
        <v>2456</v>
      </c>
      <c r="D528" s="339" t="s">
        <v>2457</v>
      </c>
    </row>
    <row r="529" spans="1:4">
      <c r="A529" s="338" t="str">
        <f t="shared" si="20"/>
        <v>兵庫県播磨町</v>
      </c>
      <c r="B529" s="324" t="s">
        <v>536</v>
      </c>
      <c r="C529" s="338" t="s">
        <v>2456</v>
      </c>
      <c r="D529" s="339" t="s">
        <v>2455</v>
      </c>
    </row>
    <row r="530" spans="1:4">
      <c r="A530" s="338" t="str">
        <f t="shared" si="20"/>
        <v>奈良県桜井市</v>
      </c>
      <c r="B530" s="324" t="s">
        <v>536</v>
      </c>
      <c r="C530" s="338" t="s">
        <v>2445</v>
      </c>
      <c r="D530" s="339" t="s">
        <v>2454</v>
      </c>
    </row>
    <row r="531" spans="1:4">
      <c r="A531" s="338" t="str">
        <f t="shared" si="20"/>
        <v>奈良県五條市</v>
      </c>
      <c r="B531" s="324" t="s">
        <v>536</v>
      </c>
      <c r="C531" s="338" t="s">
        <v>2445</v>
      </c>
      <c r="D531" s="339" t="s">
        <v>2453</v>
      </c>
    </row>
    <row r="532" spans="1:4">
      <c r="A532" s="338" t="str">
        <f t="shared" si="20"/>
        <v>奈良県宇陀市</v>
      </c>
      <c r="B532" s="324" t="s">
        <v>536</v>
      </c>
      <c r="C532" s="338" t="s">
        <v>2445</v>
      </c>
      <c r="D532" s="339" t="s">
        <v>2452</v>
      </c>
    </row>
    <row r="533" spans="1:4">
      <c r="A533" s="338" t="str">
        <f t="shared" si="20"/>
        <v>奈良県三宅町</v>
      </c>
      <c r="B533" s="324" t="s">
        <v>536</v>
      </c>
      <c r="C533" s="338" t="s">
        <v>2445</v>
      </c>
      <c r="D533" s="339" t="s">
        <v>2451</v>
      </c>
    </row>
    <row r="534" spans="1:4">
      <c r="A534" s="338" t="str">
        <f t="shared" si="20"/>
        <v>奈良県田原本町</v>
      </c>
      <c r="B534" s="324" t="s">
        <v>536</v>
      </c>
      <c r="C534" s="338" t="s">
        <v>2445</v>
      </c>
      <c r="D534" s="339" t="s">
        <v>2450</v>
      </c>
    </row>
    <row r="535" spans="1:4">
      <c r="A535" s="338" t="str">
        <f t="shared" si="20"/>
        <v>奈良県高取町</v>
      </c>
      <c r="B535" s="324" t="s">
        <v>536</v>
      </c>
      <c r="C535" s="338" t="s">
        <v>2445</v>
      </c>
      <c r="D535" s="339" t="s">
        <v>2449</v>
      </c>
    </row>
    <row r="536" spans="1:4">
      <c r="A536" s="338" t="str">
        <f t="shared" si="20"/>
        <v>奈良県吉野町</v>
      </c>
      <c r="B536" s="324" t="s">
        <v>536</v>
      </c>
      <c r="C536" s="338" t="s">
        <v>2445</v>
      </c>
      <c r="D536" s="339" t="s">
        <v>2448</v>
      </c>
    </row>
    <row r="537" spans="1:4">
      <c r="A537" s="338" t="str">
        <f t="shared" si="20"/>
        <v>奈良県山添村</v>
      </c>
      <c r="B537" s="324" t="s">
        <v>536</v>
      </c>
      <c r="C537" s="338" t="s">
        <v>2445</v>
      </c>
      <c r="D537" s="339" t="s">
        <v>2447</v>
      </c>
    </row>
    <row r="538" spans="1:4">
      <c r="A538" s="338" t="str">
        <f t="shared" si="20"/>
        <v>奈良県曽爾村</v>
      </c>
      <c r="B538" s="324" t="s">
        <v>536</v>
      </c>
      <c r="C538" s="338" t="s">
        <v>2445</v>
      </c>
      <c r="D538" s="339" t="s">
        <v>2446</v>
      </c>
    </row>
    <row r="539" spans="1:4">
      <c r="A539" s="338" t="str">
        <f t="shared" si="20"/>
        <v>奈良県明日香村</v>
      </c>
      <c r="B539" s="324" t="s">
        <v>536</v>
      </c>
      <c r="C539" s="338" t="s">
        <v>2445</v>
      </c>
      <c r="D539" s="339" t="s">
        <v>2444</v>
      </c>
    </row>
    <row r="540" spans="1:4">
      <c r="A540" s="338" t="str">
        <f t="shared" si="20"/>
        <v>岡山県岡山市</v>
      </c>
      <c r="B540" s="324" t="s">
        <v>536</v>
      </c>
      <c r="C540" s="338" t="s">
        <v>2441</v>
      </c>
      <c r="D540" s="339" t="s">
        <v>2443</v>
      </c>
    </row>
    <row r="541" spans="1:4">
      <c r="A541" s="338" t="str">
        <f t="shared" si="20"/>
        <v>岡山県玉野市</v>
      </c>
      <c r="B541" s="324" t="s">
        <v>536</v>
      </c>
      <c r="C541" s="338" t="s">
        <v>2441</v>
      </c>
      <c r="D541" s="339" t="s">
        <v>2442</v>
      </c>
    </row>
    <row r="542" spans="1:4">
      <c r="A542" s="338" t="str">
        <f t="shared" si="20"/>
        <v>岡山県備前市</v>
      </c>
      <c r="B542" s="324" t="s">
        <v>536</v>
      </c>
      <c r="C542" s="338" t="s">
        <v>2441</v>
      </c>
      <c r="D542" s="339" t="s">
        <v>2440</v>
      </c>
    </row>
    <row r="543" spans="1:4">
      <c r="A543" s="338" t="str">
        <f t="shared" si="20"/>
        <v>広島県呉市</v>
      </c>
      <c r="B543" s="324" t="s">
        <v>536</v>
      </c>
      <c r="C543" s="338" t="s">
        <v>2429</v>
      </c>
      <c r="D543" s="339" t="s">
        <v>2439</v>
      </c>
    </row>
    <row r="544" spans="1:4">
      <c r="A544" s="338" t="str">
        <f t="shared" si="20"/>
        <v>広島県竹原市</v>
      </c>
      <c r="B544" s="324" t="s">
        <v>536</v>
      </c>
      <c r="C544" s="338" t="s">
        <v>2429</v>
      </c>
      <c r="D544" s="339" t="s">
        <v>2438</v>
      </c>
    </row>
    <row r="545" spans="1:4">
      <c r="A545" s="338" t="str">
        <f t="shared" si="20"/>
        <v>広島県三原市</v>
      </c>
      <c r="B545" s="324" t="s">
        <v>536</v>
      </c>
      <c r="C545" s="338" t="s">
        <v>2429</v>
      </c>
      <c r="D545" s="339" t="s">
        <v>2437</v>
      </c>
    </row>
    <row r="546" spans="1:4">
      <c r="A546" s="338" t="str">
        <f t="shared" si="20"/>
        <v>広島県東広島市</v>
      </c>
      <c r="B546" s="324" t="s">
        <v>536</v>
      </c>
      <c r="C546" s="338" t="s">
        <v>2429</v>
      </c>
      <c r="D546" s="339" t="s">
        <v>2436</v>
      </c>
    </row>
    <row r="547" spans="1:4">
      <c r="A547" s="338" t="str">
        <f t="shared" si="20"/>
        <v>広島県廿日市市</v>
      </c>
      <c r="B547" s="324" t="s">
        <v>536</v>
      </c>
      <c r="C547" s="338" t="s">
        <v>2429</v>
      </c>
      <c r="D547" s="339" t="s">
        <v>2435</v>
      </c>
    </row>
    <row r="548" spans="1:4">
      <c r="A548" s="338" t="str">
        <f t="shared" si="20"/>
        <v>広島県安芸高田市</v>
      </c>
      <c r="B548" s="324" t="s">
        <v>536</v>
      </c>
      <c r="C548" s="338" t="s">
        <v>2429</v>
      </c>
      <c r="D548" s="339" t="s">
        <v>2434</v>
      </c>
    </row>
    <row r="549" spans="1:4">
      <c r="A549" s="338" t="str">
        <f t="shared" si="20"/>
        <v>広島県熊野町</v>
      </c>
      <c r="B549" s="324" t="s">
        <v>536</v>
      </c>
      <c r="C549" s="338" t="s">
        <v>2429</v>
      </c>
      <c r="D549" s="339" t="s">
        <v>2433</v>
      </c>
    </row>
    <row r="550" spans="1:4">
      <c r="A550" s="338" t="str">
        <f t="shared" si="20"/>
        <v>広島県安芸太田町</v>
      </c>
      <c r="B550" s="324" t="s">
        <v>536</v>
      </c>
      <c r="C550" s="338" t="s">
        <v>2429</v>
      </c>
      <c r="D550" s="339" t="s">
        <v>2432</v>
      </c>
    </row>
    <row r="551" spans="1:4">
      <c r="A551" s="338" t="str">
        <f t="shared" si="20"/>
        <v>広島県世羅町</v>
      </c>
      <c r="B551" s="324" t="s">
        <v>536</v>
      </c>
      <c r="C551" s="338" t="s">
        <v>2429</v>
      </c>
      <c r="D551" s="339" t="s">
        <v>2431</v>
      </c>
    </row>
    <row r="552" spans="1:4">
      <c r="A552" s="338" t="str">
        <f t="shared" si="20"/>
        <v>広島県海田町</v>
      </c>
      <c r="B552" s="324" t="s">
        <v>536</v>
      </c>
      <c r="C552" s="338" t="s">
        <v>2429</v>
      </c>
      <c r="D552" s="339" t="s">
        <v>2430</v>
      </c>
    </row>
    <row r="553" spans="1:4">
      <c r="A553" s="338" t="str">
        <f t="shared" si="20"/>
        <v>広島県坂町</v>
      </c>
      <c r="B553" s="324" t="s">
        <v>536</v>
      </c>
      <c r="C553" s="338" t="s">
        <v>2429</v>
      </c>
      <c r="D553" s="339" t="s">
        <v>2428</v>
      </c>
    </row>
    <row r="554" spans="1:4">
      <c r="A554" s="338" t="str">
        <f t="shared" si="20"/>
        <v>山口県岩国市</v>
      </c>
      <c r="B554" s="324" t="s">
        <v>536</v>
      </c>
      <c r="C554" s="338" t="s">
        <v>2426</v>
      </c>
      <c r="D554" s="339" t="s">
        <v>2427</v>
      </c>
    </row>
    <row r="555" spans="1:4">
      <c r="A555" s="338" t="str">
        <f t="shared" si="20"/>
        <v>山口県周南市</v>
      </c>
      <c r="B555" s="324" t="s">
        <v>536</v>
      </c>
      <c r="C555" s="338" t="s">
        <v>2426</v>
      </c>
      <c r="D555" s="339" t="s">
        <v>2425</v>
      </c>
    </row>
    <row r="556" spans="1:4">
      <c r="A556" s="338" t="str">
        <f t="shared" si="20"/>
        <v>徳島県徳島市</v>
      </c>
      <c r="B556" s="324" t="s">
        <v>536</v>
      </c>
      <c r="C556" s="338" t="s">
        <v>2416</v>
      </c>
      <c r="D556" s="340" t="s">
        <v>2424</v>
      </c>
    </row>
    <row r="557" spans="1:4">
      <c r="A557" s="338" t="str">
        <f t="shared" si="20"/>
        <v>徳島県鳴門市</v>
      </c>
      <c r="B557" s="324" t="s">
        <v>536</v>
      </c>
      <c r="C557" s="338" t="s">
        <v>2416</v>
      </c>
      <c r="D557" s="340" t="s">
        <v>2423</v>
      </c>
    </row>
    <row r="558" spans="1:4">
      <c r="A558" s="338" t="str">
        <f t="shared" si="20"/>
        <v>徳島県小松島市</v>
      </c>
      <c r="B558" s="324" t="s">
        <v>536</v>
      </c>
      <c r="C558" s="338" t="s">
        <v>2416</v>
      </c>
      <c r="D558" s="340" t="s">
        <v>2422</v>
      </c>
    </row>
    <row r="559" spans="1:4">
      <c r="A559" s="338" t="str">
        <f t="shared" si="20"/>
        <v>徳島県阿南市</v>
      </c>
      <c r="B559" s="324" t="s">
        <v>536</v>
      </c>
      <c r="C559" s="338" t="s">
        <v>2416</v>
      </c>
      <c r="D559" s="340" t="s">
        <v>2421</v>
      </c>
    </row>
    <row r="560" spans="1:4">
      <c r="A560" s="338" t="str">
        <f t="shared" si="20"/>
        <v>徳島県美馬市</v>
      </c>
      <c r="B560" s="324" t="s">
        <v>536</v>
      </c>
      <c r="C560" s="338" t="s">
        <v>2416</v>
      </c>
      <c r="D560" s="340" t="s">
        <v>2420</v>
      </c>
    </row>
    <row r="561" spans="1:4">
      <c r="A561" s="338" t="str">
        <f t="shared" si="20"/>
        <v>徳島県勝浦町</v>
      </c>
      <c r="B561" s="324" t="s">
        <v>536</v>
      </c>
      <c r="C561" s="338" t="s">
        <v>2416</v>
      </c>
      <c r="D561" s="340" t="s">
        <v>2419</v>
      </c>
    </row>
    <row r="562" spans="1:4">
      <c r="A562" s="338" t="str">
        <f t="shared" si="20"/>
        <v>徳島県松茂町</v>
      </c>
      <c r="B562" s="324" t="s">
        <v>536</v>
      </c>
      <c r="C562" s="338" t="s">
        <v>2416</v>
      </c>
      <c r="D562" s="340" t="s">
        <v>2418</v>
      </c>
    </row>
    <row r="563" spans="1:4">
      <c r="A563" s="338" t="str">
        <f t="shared" si="20"/>
        <v>徳島県北島町</v>
      </c>
      <c r="B563" s="324" t="s">
        <v>536</v>
      </c>
      <c r="C563" s="338" t="s">
        <v>2416</v>
      </c>
      <c r="D563" s="340" t="s">
        <v>2417</v>
      </c>
    </row>
    <row r="564" spans="1:4">
      <c r="A564" s="338" t="str">
        <f t="shared" si="20"/>
        <v>徳島県藍住町</v>
      </c>
      <c r="B564" s="324" t="s">
        <v>536</v>
      </c>
      <c r="C564" s="338" t="s">
        <v>2416</v>
      </c>
      <c r="D564" s="340" t="s">
        <v>2415</v>
      </c>
    </row>
    <row r="565" spans="1:4">
      <c r="A565" s="338" t="str">
        <f t="shared" si="20"/>
        <v>香川県坂出市</v>
      </c>
      <c r="B565" s="324" t="s">
        <v>536</v>
      </c>
      <c r="C565" s="338" t="s">
        <v>2411</v>
      </c>
      <c r="D565" s="339" t="s">
        <v>2414</v>
      </c>
    </row>
    <row r="566" spans="1:4">
      <c r="A566" s="338" t="str">
        <f t="shared" si="20"/>
        <v>香川県さぬき市</v>
      </c>
      <c r="B566" s="324" t="s">
        <v>536</v>
      </c>
      <c r="C566" s="338" t="s">
        <v>2411</v>
      </c>
      <c r="D566" s="339" t="s">
        <v>2413</v>
      </c>
    </row>
    <row r="567" spans="1:4">
      <c r="A567" s="338" t="str">
        <f t="shared" si="20"/>
        <v>香川県三木町</v>
      </c>
      <c r="B567" s="324" t="s">
        <v>536</v>
      </c>
      <c r="C567" s="338" t="s">
        <v>2411</v>
      </c>
      <c r="D567" s="339" t="s">
        <v>2412</v>
      </c>
    </row>
    <row r="568" spans="1:4">
      <c r="A568" s="338" t="str">
        <f t="shared" si="20"/>
        <v>香川県綾川町</v>
      </c>
      <c r="B568" s="324" t="s">
        <v>536</v>
      </c>
      <c r="C568" s="338" t="s">
        <v>2411</v>
      </c>
      <c r="D568" s="339" t="s">
        <v>2410</v>
      </c>
    </row>
    <row r="569" spans="1:4">
      <c r="A569" s="338" t="str">
        <f t="shared" si="20"/>
        <v>福岡県北九州市</v>
      </c>
      <c r="B569" s="324" t="s">
        <v>536</v>
      </c>
      <c r="C569" s="338" t="s">
        <v>2401</v>
      </c>
      <c r="D569" s="339" t="s">
        <v>2409</v>
      </c>
    </row>
    <row r="570" spans="1:4">
      <c r="A570" s="338" t="str">
        <f t="shared" si="20"/>
        <v>福岡県飯塚市</v>
      </c>
      <c r="B570" s="324" t="s">
        <v>536</v>
      </c>
      <c r="C570" s="338" t="s">
        <v>2401</v>
      </c>
      <c r="D570" s="339" t="s">
        <v>2408</v>
      </c>
    </row>
    <row r="571" spans="1:4">
      <c r="A571" s="338" t="str">
        <f t="shared" si="20"/>
        <v>福岡県筑紫野市</v>
      </c>
      <c r="B571" s="324" t="s">
        <v>536</v>
      </c>
      <c r="C571" s="338" t="s">
        <v>2401</v>
      </c>
      <c r="D571" s="339" t="s">
        <v>2407</v>
      </c>
    </row>
    <row r="572" spans="1:4">
      <c r="A572" s="338" t="str">
        <f t="shared" si="20"/>
        <v>福岡県古賀市</v>
      </c>
      <c r="B572" s="324" t="s">
        <v>536</v>
      </c>
      <c r="C572" s="338" t="s">
        <v>2401</v>
      </c>
      <c r="D572" s="339" t="s">
        <v>2406</v>
      </c>
    </row>
    <row r="573" spans="1:4">
      <c r="A573" s="338" t="str">
        <f t="shared" si="20"/>
        <v>福岡県宮若市</v>
      </c>
      <c r="B573" s="324" t="s">
        <v>536</v>
      </c>
      <c r="C573" s="338" t="s">
        <v>2401</v>
      </c>
      <c r="D573" s="339" t="s">
        <v>2405</v>
      </c>
    </row>
    <row r="574" spans="1:4">
      <c r="A574" s="338" t="str">
        <f t="shared" si="20"/>
        <v>福岡県宇美町</v>
      </c>
      <c r="B574" s="324" t="s">
        <v>536</v>
      </c>
      <c r="C574" s="338" t="s">
        <v>2401</v>
      </c>
      <c r="D574" s="339" t="s">
        <v>2404</v>
      </c>
    </row>
    <row r="575" spans="1:4">
      <c r="A575" s="338" t="str">
        <f t="shared" si="20"/>
        <v>福岡県篠栗町</v>
      </c>
      <c r="B575" s="324" t="s">
        <v>536</v>
      </c>
      <c r="C575" s="338" t="s">
        <v>2401</v>
      </c>
      <c r="D575" s="339" t="s">
        <v>2403</v>
      </c>
    </row>
    <row r="576" spans="1:4">
      <c r="A576" s="338" t="str">
        <f t="shared" si="20"/>
        <v>福岡県須惠町</v>
      </c>
      <c r="B576" s="324" t="s">
        <v>536</v>
      </c>
      <c r="C576" s="338" t="s">
        <v>2401</v>
      </c>
      <c r="D576" s="339" t="s">
        <v>2402</v>
      </c>
    </row>
    <row r="577" spans="1:4">
      <c r="A577" s="338" t="str">
        <f t="shared" si="20"/>
        <v>福岡県久山町</v>
      </c>
      <c r="B577" s="324" t="s">
        <v>536</v>
      </c>
      <c r="C577" s="338" t="s">
        <v>2401</v>
      </c>
      <c r="D577" s="339" t="s">
        <v>2400</v>
      </c>
    </row>
    <row r="578" spans="1:4">
      <c r="A578" s="338" t="str">
        <f t="shared" si="20"/>
        <v>佐賀県鳥栖市</v>
      </c>
      <c r="B578" s="324" t="s">
        <v>536</v>
      </c>
      <c r="C578" s="338" t="s">
        <v>2399</v>
      </c>
      <c r="D578" s="339" t="s">
        <v>2398</v>
      </c>
    </row>
    <row r="579" spans="1:4">
      <c r="A579" s="338" t="str">
        <f t="shared" si="20"/>
        <v>長崎県長崎市</v>
      </c>
      <c r="B579" s="324" t="s">
        <v>536</v>
      </c>
      <c r="C579" s="338" t="s">
        <v>2397</v>
      </c>
      <c r="D579" s="339" t="s">
        <v>2396</v>
      </c>
    </row>
    <row r="580" spans="1:4">
      <c r="B580" s="324" t="s">
        <v>533</v>
      </c>
    </row>
  </sheetData>
  <sheetProtection algorithmName="SHA-512" hashValue="Nk0hEIOHB3h1qMyz4LpFiabFFnrfd/xwU52k6dR+sfoQGdgIVKt2PNAAyaLmJ0cu6jeEoQKzztROHZVKaozxkg==" saltValue="a8XvJJphFYk0VvflqxHEsg==" spinCount="100000" sheet="1" objects="1" scenarios="1" selectLockedCells="1" selectUnlockedCells="1"/>
  <phoneticPr fontId="4"/>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AA196"/>
  <sheetViews>
    <sheetView view="pageBreakPreview" zoomScale="55" zoomScaleNormal="55" zoomScaleSheetLayoutView="55" workbookViewId="0">
      <pane xSplit="10" topLeftCell="L1" activePane="topRight" state="frozen"/>
      <selection activeCell="AE21" sqref="AE21"/>
      <selection pane="topRight"/>
    </sheetView>
  </sheetViews>
  <sheetFormatPr defaultColWidth="9" defaultRowHeight="13.8"/>
  <cols>
    <col min="1" max="1" width="4.109375" style="49" customWidth="1"/>
    <col min="2" max="2" width="6.109375" style="50" customWidth="1"/>
    <col min="3" max="3" width="4.109375" style="50" customWidth="1"/>
    <col min="4" max="4" width="6.109375" style="49" customWidth="1"/>
    <col min="5" max="5" width="12" style="49" customWidth="1"/>
    <col min="6" max="6" width="41" style="49" customWidth="1"/>
    <col min="7" max="7" width="13.6640625" style="49" customWidth="1"/>
    <col min="8" max="9" width="10.33203125" style="49" customWidth="1"/>
    <col min="10" max="13" width="18.6640625" style="49" customWidth="1"/>
    <col min="14" max="14" width="14.21875" style="49" customWidth="1"/>
    <col min="15" max="26" width="18.6640625" style="49" customWidth="1"/>
    <col min="27" max="27" width="29.21875" style="49" customWidth="1"/>
    <col min="28" max="29" width="18.6640625" style="49" customWidth="1"/>
    <col min="30" max="30" width="69.21875" style="49" bestFit="1" customWidth="1"/>
    <col min="31" max="16384" width="9" style="49"/>
  </cols>
  <sheetData>
    <row r="1" spans="4:21" ht="15" thickTop="1" thickBot="1">
      <c r="E1" s="259" t="s">
        <v>521</v>
      </c>
      <c r="G1" s="58" t="s">
        <v>520</v>
      </c>
      <c r="H1" s="1000" t="s">
        <v>519</v>
      </c>
      <c r="I1" s="1001"/>
      <c r="J1" s="1002"/>
    </row>
    <row r="2" spans="4:21" ht="7.5" customHeight="1" thickTop="1" thickBot="1">
      <c r="H2" s="322"/>
      <c r="I2" s="322"/>
    </row>
    <row r="3" spans="4:21" ht="15" thickTop="1" thickBot="1">
      <c r="H3" s="1005" t="s">
        <v>518</v>
      </c>
      <c r="I3" s="1006"/>
      <c r="J3" s="1007"/>
    </row>
    <row r="4" spans="4:21" ht="14.4" thickTop="1">
      <c r="F4" s="49" t="s">
        <v>517</v>
      </c>
    </row>
    <row r="5" spans="4:21" ht="14.4" thickBot="1">
      <c r="F5" s="232" t="s">
        <v>516</v>
      </c>
      <c r="G5" s="321" t="s">
        <v>446</v>
      </c>
      <c r="H5" s="232" t="s">
        <v>445</v>
      </c>
    </row>
    <row r="6" spans="4:21" ht="15" thickTop="1" thickBot="1">
      <c r="F6" s="320" t="str">
        <f>'１～３号対応表'!C2</f>
        <v>地域区分</v>
      </c>
      <c r="G6" s="319" t="str">
        <f>入力シート!I17</f>
        <v>3/100地域</v>
      </c>
      <c r="H6" s="254">
        <f>INDEX('１～３号対応表'!$B:$B,MATCH(計算シート!$G6,'１～３号対応表'!C:C,0))</f>
        <v>6</v>
      </c>
    </row>
    <row r="7" spans="4:21" ht="15" thickTop="1" thickBot="1">
      <c r="F7" s="125" t="s">
        <v>515</v>
      </c>
      <c r="G7" s="318">
        <f>入力シート!O82</f>
        <v>0.02</v>
      </c>
      <c r="H7" s="317"/>
    </row>
    <row r="8" spans="4:21" ht="14.4" thickTop="1">
      <c r="F8" s="125" t="s">
        <v>514</v>
      </c>
      <c r="G8" s="316">
        <f>入力シート!AA82</f>
        <v>0.02</v>
      </c>
      <c r="H8" s="283"/>
    </row>
    <row r="9" spans="4:21">
      <c r="F9" s="178"/>
      <c r="G9" s="315"/>
      <c r="H9" s="257"/>
    </row>
    <row r="10" spans="4:21" ht="14.4" thickBot="1">
      <c r="F10" s="296" t="s">
        <v>513</v>
      </c>
      <c r="G10" s="315"/>
      <c r="H10" s="261"/>
      <c r="I10" s="50"/>
      <c r="J10" s="50"/>
      <c r="K10" s="50"/>
      <c r="L10" s="50"/>
    </row>
    <row r="11" spans="4:21" ht="15" thickTop="1" thickBot="1">
      <c r="D11" s="58"/>
      <c r="E11" s="314"/>
      <c r="F11" s="252" t="s">
        <v>455</v>
      </c>
      <c r="G11" s="313">
        <f>IF(入力シート!H27=0,G29,入力シート!H27)</f>
        <v>0</v>
      </c>
      <c r="H11" s="305">
        <f>IF(G11&lt;='１～３号対応表'!E3,0,LOOKUP(G11,'１～３号対応表'!E3:E19,'１～３号対応表'!B3:B19))</f>
        <v>0</v>
      </c>
      <c r="I11" s="266">
        <f>IF((入力シート!H27&gt;0)*AND(G29&gt;0),1,2)</f>
        <v>2</v>
      </c>
      <c r="J11" s="50" t="s">
        <v>512</v>
      </c>
      <c r="K11" s="50"/>
      <c r="L11" s="50"/>
    </row>
    <row r="12" spans="4:21" ht="15" thickTop="1" thickBot="1">
      <c r="D12" s="58"/>
      <c r="E12" s="75"/>
      <c r="F12" s="312"/>
      <c r="G12" s="49" t="s">
        <v>298</v>
      </c>
      <c r="H12" s="311" t="s">
        <v>297</v>
      </c>
      <c r="I12" s="310" t="s">
        <v>296</v>
      </c>
      <c r="J12" s="90"/>
      <c r="K12" s="50"/>
      <c r="L12" s="50"/>
    </row>
    <row r="13" spans="4:21" ht="14.4" thickTop="1">
      <c r="D13" s="253"/>
      <c r="E13" s="253"/>
      <c r="F13" s="252" t="s">
        <v>511</v>
      </c>
      <c r="G13" s="280">
        <f>H13+I13</f>
        <v>0</v>
      </c>
      <c r="H13" s="294">
        <f>IF(AND(入力シート!H30=0,入力シート!H31=0),H31,入力シート!H30)</f>
        <v>0</v>
      </c>
      <c r="I13" s="293">
        <f>IF(AND(入力シート!P30=0,入力シート!P31=0),I31,入力シート!P30)</f>
        <v>0</v>
      </c>
      <c r="J13" s="50"/>
      <c r="K13" s="265"/>
      <c r="L13" s="265"/>
      <c r="M13" s="281"/>
      <c r="O13" s="258"/>
      <c r="P13" s="257"/>
      <c r="S13" s="258"/>
      <c r="T13" s="257"/>
    </row>
    <row r="14" spans="4:21" ht="14.4" thickBot="1">
      <c r="D14" s="253"/>
      <c r="E14" s="253"/>
      <c r="F14" s="252" t="s">
        <v>510</v>
      </c>
      <c r="G14" s="280">
        <f>H14+I14</f>
        <v>0</v>
      </c>
      <c r="H14" s="285">
        <f>IF(AND(入力シート!H30=0,入力シート!H31=0),H32,入力シート!H31)</f>
        <v>0</v>
      </c>
      <c r="I14" s="284">
        <f>IF(AND(入力シート!P30=0,入力シート!P31=0),I32,入力シート!P31)</f>
        <v>0</v>
      </c>
      <c r="J14" s="50"/>
      <c r="K14" s="265"/>
      <c r="L14" s="265"/>
      <c r="M14" s="281"/>
      <c r="O14" s="258"/>
      <c r="P14" s="257"/>
      <c r="S14" s="258"/>
      <c r="T14" s="257"/>
    </row>
    <row r="15" spans="4:21" ht="14.4" thickTop="1">
      <c r="E15" s="253"/>
      <c r="F15" s="252" t="s">
        <v>509</v>
      </c>
      <c r="G15" s="243">
        <f>G11+G13</f>
        <v>0</v>
      </c>
      <c r="H15" s="309" t="s">
        <v>508</v>
      </c>
      <c r="J15" s="50"/>
      <c r="K15" s="50"/>
      <c r="L15" s="50"/>
    </row>
    <row r="16" spans="4:21">
      <c r="E16" s="253"/>
      <c r="F16" s="252" t="s">
        <v>507</v>
      </c>
      <c r="G16" s="211">
        <f>G13+G14</f>
        <v>0</v>
      </c>
      <c r="H16" s="308">
        <f>H13+H14</f>
        <v>0</v>
      </c>
      <c r="I16" s="308">
        <f>I13+I14</f>
        <v>0</v>
      </c>
      <c r="J16" s="307"/>
      <c r="K16" s="265"/>
      <c r="L16" s="265"/>
      <c r="M16" s="265"/>
      <c r="O16" s="242"/>
      <c r="P16" s="261"/>
      <c r="Q16" s="50"/>
      <c r="S16" s="242"/>
      <c r="T16" s="261"/>
      <c r="U16" s="50"/>
    </row>
    <row r="17" spans="4:21">
      <c r="E17" s="253"/>
      <c r="F17" s="306"/>
      <c r="G17" s="268">
        <f>IF(G16&lt;='１～３号対応表'!D3,0,LOOKUP(G16,'１～３号対応表'!D3:D20,'１～３号対応表'!B3:B20))</f>
        <v>0</v>
      </c>
      <c r="H17" s="268">
        <f>IF(H16&lt;='１～３号対応表'!D3,0,LOOKUP(H16,'１～３号対応表'!D3:D20,'１～３号対応表'!B3:B20))</f>
        <v>0</v>
      </c>
      <c r="I17" s="272">
        <f>IF(I16&lt;='１～３号対応表'!D3,0,LOOKUP(I16,'１～３号対応表'!D3:D20,'１～３号対応表'!B3:B20))</f>
        <v>0</v>
      </c>
      <c r="J17" s="90" t="s">
        <v>506</v>
      </c>
      <c r="K17" s="265"/>
      <c r="L17" s="265"/>
      <c r="M17" s="265"/>
      <c r="O17" s="242"/>
      <c r="P17" s="261"/>
      <c r="Q17" s="50"/>
      <c r="S17" s="242"/>
      <c r="T17" s="261"/>
      <c r="U17" s="50"/>
    </row>
    <row r="18" spans="4:21">
      <c r="E18" s="253"/>
      <c r="F18" s="252" t="s">
        <v>505</v>
      </c>
      <c r="G18" s="243">
        <f>SUM(G11,G13:G14)</f>
        <v>0</v>
      </c>
      <c r="H18" s="305">
        <f>IF(G18&lt;='１～３号対応表'!E3,0,LOOKUP(G18,'１～３号対応表'!E3:E19,'１～３号対応表'!B3:B19))</f>
        <v>0</v>
      </c>
      <c r="I18" s="50" t="s">
        <v>504</v>
      </c>
      <c r="K18" s="50"/>
      <c r="L18" s="50"/>
    </row>
    <row r="19" spans="4:21">
      <c r="F19" s="304"/>
      <c r="G19" s="303"/>
      <c r="H19" s="257"/>
    </row>
    <row r="20" spans="4:21">
      <c r="F20" s="304" t="s">
        <v>503</v>
      </c>
      <c r="G20" s="303"/>
      <c r="H20" s="257"/>
    </row>
    <row r="21" spans="4:21" ht="14.4" thickBot="1">
      <c r="F21" s="302" t="s">
        <v>362</v>
      </c>
      <c r="G21" s="301"/>
      <c r="H21" s="300"/>
      <c r="J21" s="49" t="s">
        <v>297</v>
      </c>
      <c r="K21" s="298" t="s">
        <v>502</v>
      </c>
      <c r="L21" s="297" t="s">
        <v>501</v>
      </c>
      <c r="M21" s="299"/>
      <c r="O21" s="49" t="s">
        <v>296</v>
      </c>
      <c r="P21" s="298" t="s">
        <v>502</v>
      </c>
      <c r="Q21" s="297" t="s">
        <v>501</v>
      </c>
      <c r="S21" s="296"/>
      <c r="T21" s="295"/>
    </row>
    <row r="22" spans="4:21" ht="14.4" thickTop="1">
      <c r="D22" s="253"/>
      <c r="E22" s="253"/>
      <c r="F22" s="95" t="s">
        <v>500</v>
      </c>
      <c r="G22" s="251">
        <f>入力シート!H38</f>
        <v>0</v>
      </c>
      <c r="H22" s="87"/>
      <c r="I22" s="253"/>
      <c r="J22" s="95" t="s">
        <v>499</v>
      </c>
      <c r="K22" s="294">
        <f>入力シート!N38</f>
        <v>0</v>
      </c>
      <c r="L22" s="293">
        <f>入力シート!T38</f>
        <v>0</v>
      </c>
      <c r="M22" s="286"/>
      <c r="O22" s="95" t="s">
        <v>499</v>
      </c>
      <c r="P22" s="294">
        <f>入力シート!Z38</f>
        <v>0</v>
      </c>
      <c r="Q22" s="293">
        <f>入力シート!AF38</f>
        <v>0</v>
      </c>
      <c r="S22" s="242"/>
      <c r="T22" s="242"/>
    </row>
    <row r="23" spans="4:21">
      <c r="D23" s="253"/>
      <c r="E23" s="253"/>
      <c r="F23" s="95" t="s">
        <v>498</v>
      </c>
      <c r="G23" s="292">
        <f>入力シート!H39</f>
        <v>0</v>
      </c>
      <c r="H23" s="291"/>
      <c r="I23" s="253"/>
      <c r="J23" s="95" t="s">
        <v>497</v>
      </c>
      <c r="K23" s="288">
        <f>入力シート!N39</f>
        <v>0</v>
      </c>
      <c r="L23" s="287">
        <f>入力シート!T39</f>
        <v>0</v>
      </c>
      <c r="M23" s="286"/>
      <c r="O23" s="95" t="s">
        <v>497</v>
      </c>
      <c r="P23" s="288">
        <f>入力シート!Z39</f>
        <v>0</v>
      </c>
      <c r="Q23" s="287">
        <f>入力シート!AF39</f>
        <v>0</v>
      </c>
      <c r="S23" s="242"/>
      <c r="T23" s="242"/>
    </row>
    <row r="24" spans="4:21">
      <c r="D24" s="253"/>
      <c r="E24" s="253"/>
      <c r="F24" s="95" t="s">
        <v>496</v>
      </c>
      <c r="G24" s="292">
        <f>入力シート!H40</f>
        <v>0</v>
      </c>
      <c r="H24" s="291"/>
      <c r="I24" s="253"/>
      <c r="J24" s="95" t="s">
        <v>495</v>
      </c>
      <c r="K24" s="288">
        <f>入力シート!N40</f>
        <v>0</v>
      </c>
      <c r="L24" s="287">
        <f>入力シート!T40</f>
        <v>0</v>
      </c>
      <c r="M24" s="286"/>
      <c r="O24" s="95" t="s">
        <v>495</v>
      </c>
      <c r="P24" s="288">
        <f>入力シート!Z40</f>
        <v>0</v>
      </c>
      <c r="Q24" s="287">
        <f>入力シート!AF40</f>
        <v>0</v>
      </c>
      <c r="S24" s="242"/>
      <c r="T24" s="242"/>
    </row>
    <row r="25" spans="4:21" ht="14.4" thickBot="1">
      <c r="D25" s="253"/>
      <c r="E25" s="253"/>
      <c r="F25" s="95" t="s">
        <v>494</v>
      </c>
      <c r="G25" s="250">
        <f>入力シート!H41</f>
        <v>0</v>
      </c>
      <c r="H25" s="87" t="s">
        <v>493</v>
      </c>
      <c r="I25" s="253"/>
      <c r="J25" s="95" t="s">
        <v>492</v>
      </c>
      <c r="K25" s="288">
        <f>入力シート!N42</f>
        <v>0</v>
      </c>
      <c r="L25" s="287">
        <f>入力シート!T42</f>
        <v>0</v>
      </c>
      <c r="M25" s="286"/>
      <c r="O25" s="95" t="s">
        <v>492</v>
      </c>
      <c r="P25" s="288">
        <f>入力シート!Z42</f>
        <v>0</v>
      </c>
      <c r="Q25" s="287">
        <f>入力シート!AF42</f>
        <v>0</v>
      </c>
      <c r="S25" s="242"/>
      <c r="T25" s="242"/>
    </row>
    <row r="26" spans="4:21" ht="15" thickTop="1" thickBot="1">
      <c r="F26" s="95" t="s">
        <v>491</v>
      </c>
      <c r="G26" s="290">
        <f>IF(入力シート!AD48="あり",ROUNDUP(G25/2,0),G25)</f>
        <v>0</v>
      </c>
      <c r="H26" s="289" t="str">
        <f>入力シート!AD48</f>
        <v>なし</v>
      </c>
      <c r="I26" s="253"/>
      <c r="J26" s="95" t="s">
        <v>490</v>
      </c>
      <c r="K26" s="288">
        <f>入力シート!N43</f>
        <v>0</v>
      </c>
      <c r="L26" s="287">
        <f>入力シート!T43</f>
        <v>0</v>
      </c>
      <c r="M26" s="286"/>
      <c r="O26" s="95" t="s">
        <v>490</v>
      </c>
      <c r="P26" s="288">
        <f>入力シート!Z43</f>
        <v>0</v>
      </c>
      <c r="Q26" s="287">
        <f>入力シート!AF43</f>
        <v>0</v>
      </c>
      <c r="S26" s="242"/>
      <c r="T26" s="242"/>
    </row>
    <row r="27" spans="4:21" ht="15" thickTop="1" thickBot="1">
      <c r="F27" s="87"/>
      <c r="G27" s="87"/>
      <c r="H27" s="87"/>
      <c r="I27" s="253"/>
      <c r="J27" s="95" t="s">
        <v>489</v>
      </c>
      <c r="K27" s="285">
        <f>入力シート!N44</f>
        <v>0</v>
      </c>
      <c r="L27" s="284">
        <f>入力シート!T44</f>
        <v>0</v>
      </c>
      <c r="M27" s="286"/>
      <c r="O27" s="95" t="s">
        <v>489</v>
      </c>
      <c r="P27" s="285">
        <f>入力シート!Z44</f>
        <v>0</v>
      </c>
      <c r="Q27" s="284">
        <f>入力シート!AF44</f>
        <v>0</v>
      </c>
      <c r="S27" s="242"/>
      <c r="T27" s="242"/>
    </row>
    <row r="28" spans="4:21" ht="14.4" thickTop="1">
      <c r="D28" s="50"/>
      <c r="E28" s="50"/>
      <c r="F28" s="108"/>
      <c r="G28" s="258"/>
      <c r="H28" s="87"/>
      <c r="J28" s="281"/>
      <c r="K28" s="281"/>
      <c r="L28" s="281"/>
      <c r="M28" s="281"/>
      <c r="O28" s="258"/>
      <c r="P28" s="87"/>
      <c r="S28" s="258"/>
      <c r="T28" s="87"/>
    </row>
    <row r="29" spans="4:21">
      <c r="D29" s="58"/>
      <c r="E29" s="58"/>
      <c r="F29" s="95" t="s">
        <v>488</v>
      </c>
      <c r="G29" s="211">
        <f>SUM(G22:G24,G26)</f>
        <v>0</v>
      </c>
      <c r="H29" s="283"/>
      <c r="I29" s="87"/>
    </row>
    <row r="30" spans="4:21">
      <c r="D30" s="58"/>
      <c r="E30" s="58"/>
      <c r="F30" s="282"/>
      <c r="G30" s="276" t="s">
        <v>298</v>
      </c>
      <c r="H30" s="257" t="s">
        <v>297</v>
      </c>
      <c r="I30" s="87" t="s">
        <v>296</v>
      </c>
    </row>
    <row r="31" spans="4:21">
      <c r="D31" s="253"/>
      <c r="E31" s="253"/>
      <c r="F31" s="95" t="s">
        <v>487</v>
      </c>
      <c r="G31" s="211">
        <f>H31+I31</f>
        <v>0</v>
      </c>
      <c r="H31" s="211">
        <f>SUM(K22:L24)</f>
        <v>0</v>
      </c>
      <c r="I31" s="211">
        <f>SUM(P22:Q24)</f>
        <v>0</v>
      </c>
      <c r="J31" s="281"/>
      <c r="K31" s="281"/>
      <c r="L31" s="281"/>
      <c r="M31" s="281"/>
      <c r="O31" s="258"/>
      <c r="P31" s="257"/>
      <c r="S31" s="258"/>
      <c r="T31" s="257"/>
    </row>
    <row r="32" spans="4:21">
      <c r="D32" s="253"/>
      <c r="E32" s="253"/>
      <c r="F32" s="95" t="s">
        <v>486</v>
      </c>
      <c r="G32" s="211">
        <f>H32+I32</f>
        <v>0</v>
      </c>
      <c r="H32" s="211">
        <f>SUM(K25:L27)</f>
        <v>0</v>
      </c>
      <c r="I32" s="211">
        <f>SUM(P25:Q27)</f>
        <v>0</v>
      </c>
      <c r="J32" s="281"/>
      <c r="K32" s="281"/>
      <c r="L32" s="281"/>
      <c r="M32" s="281"/>
      <c r="O32" s="258"/>
      <c r="P32" s="257"/>
      <c r="S32" s="258"/>
      <c r="T32" s="257"/>
    </row>
    <row r="33" spans="5:21">
      <c r="E33" s="58"/>
      <c r="F33" s="95" t="s">
        <v>485</v>
      </c>
      <c r="G33" s="211">
        <f>G29+G31</f>
        <v>0</v>
      </c>
      <c r="H33" s="280"/>
      <c r="I33" s="279"/>
    </row>
    <row r="34" spans="5:21">
      <c r="E34" s="253"/>
      <c r="F34" s="95" t="s">
        <v>484</v>
      </c>
      <c r="G34" s="211">
        <f>G31+G32</f>
        <v>0</v>
      </c>
      <c r="H34" s="211">
        <f>H31+H32</f>
        <v>0</v>
      </c>
      <c r="I34" s="211">
        <f>I31+I32</f>
        <v>0</v>
      </c>
      <c r="J34" s="265"/>
      <c r="K34" s="265"/>
      <c r="L34" s="265"/>
      <c r="M34" s="265"/>
      <c r="O34" s="242"/>
      <c r="P34" s="261"/>
      <c r="Q34" s="50"/>
      <c r="S34" s="242"/>
      <c r="T34" s="261"/>
      <c r="U34" s="50"/>
    </row>
    <row r="35" spans="5:21">
      <c r="E35" s="58"/>
      <c r="F35" s="278" t="s">
        <v>483</v>
      </c>
      <c r="G35" s="211">
        <f>G29+G31+G32</f>
        <v>0</v>
      </c>
      <c r="H35" s="277"/>
      <c r="I35" s="258"/>
    </row>
    <row r="36" spans="5:21">
      <c r="E36" s="58"/>
      <c r="F36" s="276"/>
      <c r="G36" s="258"/>
      <c r="H36" s="257"/>
    </row>
    <row r="37" spans="5:21">
      <c r="E37" s="58"/>
      <c r="F37" s="265" t="s">
        <v>482</v>
      </c>
      <c r="G37" s="275" t="s">
        <v>481</v>
      </c>
      <c r="H37" s="274" t="s">
        <v>480</v>
      </c>
      <c r="I37" s="273" t="s">
        <v>479</v>
      </c>
      <c r="J37" s="273" t="s">
        <v>478</v>
      </c>
    </row>
    <row r="38" spans="5:21">
      <c r="E38" s="58"/>
      <c r="F38" s="267" t="s">
        <v>477</v>
      </c>
      <c r="G38" s="243">
        <f>ROUND(
ROUNDDOWN(SUM(G22:G23,K22:L23)/30,1)
+ROUNDDOWN(SUM(G24,G26,K24:L24)/20,1)
+ROUNDDOWN(SUM(K25:L26)/6,1)
+ROUNDDOWN(SUM(K27:L27)/3,1),0)
+ROUND(
ROUNDDOWN(SUM(P22:Q23)/30,1)
+ROUNDDOWN(SUM(P24:Q24)/20,1)
+ROUNDDOWN(SUM(P25:Q26)/6,1)
+ROUNDDOWN(SUM(P27:Q27)/3,1),0)</f>
        <v>0</v>
      </c>
      <c r="H38" s="243">
        <f>ROUND(
ROUNDDOWN(SUM(G22:G23,K22:L23)/30,1)
+ROUNDDOWN(SUM(G24,G26,K24:L24)/20,1)
+ROUNDDOWN(SUM(K25:L26)/6,1)
+ROUNDDOWN(SUM(K27:L27)/3,1),0)</f>
        <v>0</v>
      </c>
      <c r="I38" s="243">
        <f>ROUND(
ROUNDDOWN(SUM(P22:Q23)/30,1)
+ROUNDDOWN(SUM(P24:Q24)/20,1)
+ROUNDDOWN(SUM(P25:Q26)/6,1)
+ROUNDDOWN(SUM(P27:Q27)/3,1),0)</f>
        <v>0</v>
      </c>
      <c r="J38" s="272">
        <f>IF(G38&lt;2,2,G38)</f>
        <v>2</v>
      </c>
      <c r="K38" s="50" t="s">
        <v>476</v>
      </c>
      <c r="L38" s="271" t="s">
        <v>475</v>
      </c>
      <c r="N38" s="270"/>
    </row>
    <row r="39" spans="5:21">
      <c r="E39" s="58"/>
      <c r="F39" s="267" t="s">
        <v>474</v>
      </c>
      <c r="G39" s="243">
        <f>ROUND(
ROUNDDOWN(SUM(G22:G23,K22:L23)/30,1)
+ROUNDDOWN(SUM(G24,K24:L24)/15,1)
+ROUNDDOWN(SUM(G26,K25:L26)/6,1)
+ROUNDDOWN(SUM(K27:L27)/3,1),0)
+ROUND(
ROUNDDOWN(SUM(P22:Q23)/30,1)
+ROUNDDOWN(SUM(P24:Q24)/15,1)
+ROUNDDOWN(SUM(P25:Q26)/6,1)
+ROUNDDOWN(SUM(P27:Q27)/3,1),0)</f>
        <v>0</v>
      </c>
      <c r="H39" s="269">
        <f>ROUND(
ROUNDDOWN(SUM(G22:G23,K22:L23)/30,1)
+ROUNDDOWN(SUM(G24,K24:L24)/15,1)
+ROUNDDOWN(SUM(G26,K25:L26)/6,1)
+ROUNDDOWN(SUM(K27:L27)/3,1),0)</f>
        <v>0</v>
      </c>
      <c r="I39" s="269">
        <f>ROUND(
ROUNDDOWN(SUM(P22:Q23)/30,1)
+ROUNDDOWN(SUM(P24:Q24)/15,1)
+ROUNDDOWN(SUM(P25:Q26)/6,1)
+ROUNDDOWN(SUM(P27:Q27)/3,1),0)</f>
        <v>0</v>
      </c>
      <c r="J39" s="268">
        <f>IF(G39&lt;2,2,G39)</f>
        <v>2</v>
      </c>
      <c r="K39" s="266">
        <f>IF(OR(SUM(G24,K24:L24,P24:Q24)=0,G26=0),0,IF(H60=0,0,IF(J39+H72+G44&lt;=入力シート!D70,1,0)))</f>
        <v>0</v>
      </c>
      <c r="L39" s="266">
        <f>IF(H76=0,0,IF(OR(SUM(G24,K24:L24,P24:Q24)=0,G26=0),0,IF(H60=0,0,IF(J39+H72+G44&lt;=入力シート!D70,1,0))))</f>
        <v>0</v>
      </c>
    </row>
    <row r="40" spans="5:21">
      <c r="E40" s="58"/>
      <c r="F40" s="267" t="s">
        <v>473</v>
      </c>
      <c r="G40" s="243">
        <f>ROUND(
ROUNDDOWN(SUM(G22:G23,K22:L23)/30,1)
+ROUNDDOWN(SUM(G24,G26,K24:L24)/15,1)
+ROUNDDOWN(SUM(K25:L26)/6,1)
+ROUNDDOWN(SUM(K27:L27)/3,1),0)
+ROUND(
ROUNDDOWN(SUM(P22:Q23)/30,1)
+ROUNDDOWN(SUM(P24:Q24)/15,1)
+ROUNDDOWN(SUM(P25:Q26)/6,1)
+ROUNDDOWN(SUM(P27:Q27)/3,1),0)</f>
        <v>0</v>
      </c>
      <c r="H40" s="269">
        <f>ROUND(
ROUNDDOWN(SUM(G22:G23,K22:L23)/30,1)
+ROUNDDOWN(SUM(G24,G26,K24:L24)/15,1)
+ROUNDDOWN(SUM(K25:L26)/6,1)
+ROUNDDOWN(SUM(K27:L27)/3,1),0)</f>
        <v>0</v>
      </c>
      <c r="I40" s="269">
        <f>ROUND(
ROUNDDOWN(SUM(P22:Q23)/30,1)
+ROUNDDOWN(SUM(P24:Q24)/15,1)
+ROUNDDOWN(SUM(P25:Q26)/6,1)
+ROUNDDOWN(SUM(P27:Q27)/3,1),0)</f>
        <v>0</v>
      </c>
      <c r="J40" s="268">
        <f>IF(G40&lt;2,2,G40)</f>
        <v>2</v>
      </c>
      <c r="K40" s="266">
        <f>IF(SUM(G24,K24:L24,P24:Q24)=0,0,IF(H60=0,0,IF(K39=0,IF(J40+H72+G44&lt;=入力シート!D70,1,0),0)))</f>
        <v>0</v>
      </c>
      <c r="L40" s="266">
        <f>IF(SUM(G24,K24:L24,P24:Q24)=0,0,IF(H60=0,0,IF(L39=0,IF(J40+H72+G44&lt;=入力シート!D70,1,0),0)))</f>
        <v>0</v>
      </c>
    </row>
    <row r="41" spans="5:21">
      <c r="E41" s="58"/>
      <c r="F41" s="267" t="s">
        <v>472</v>
      </c>
      <c r="G41" s="243">
        <f>ROUND(
ROUNDDOWN(SUM(G22:G23,K22:L23)/30,1)
+ROUNDDOWN(SUM(G24,K24:L24)/20,1)
+ROUNDDOWN(SUM(G26,K25:L26)/6,1)
+ROUNDDOWN(SUM(K27:L27)/3,1),0)
+ROUND(
ROUNDDOWN(SUM(P22:Q23)/30,1)
+ROUNDDOWN(SUM(P24:Q24)/20,1)
+ROUNDDOWN(SUM(P25:Q26)/6,1)
+ROUNDDOWN(SUM(P27:Q27)/3,1),0)</f>
        <v>0</v>
      </c>
      <c r="H41" s="269">
        <f>ROUND(
ROUNDDOWN(SUM(G22:G23,K22:L23)/30,1)
+ROUNDDOWN(SUM(G24,K24:L24)/20,1)
+ROUNDDOWN(SUM(G26,K25:L26)/6,1)
+ROUNDDOWN(SUM(K27:L27)/3,1),0)</f>
        <v>0</v>
      </c>
      <c r="I41" s="269">
        <f>ROUND(
ROUNDDOWN(SUM(P22:Q23)/30,1)
+ROUNDDOWN(SUM(P24:Q24)/20,1)
+ROUNDDOWN(SUM(P25:Q26)/6,1)
+ROUNDDOWN(SUM(P27:Q27)/3,1),0)</f>
        <v>0</v>
      </c>
      <c r="J41" s="268">
        <f>IF(G41&lt;2,2,G41)</f>
        <v>2</v>
      </c>
      <c r="K41" s="266">
        <f>IF(G26=0,0,IF(AND(K39=0,K40=0),IF(J41+H72+G44&lt;=入力シート!D70,1,0),0))</f>
        <v>0</v>
      </c>
      <c r="L41" s="266">
        <f>IF(H76=0,0,IF(G26=0,0,IF(AND(L39=0,L40=0),IF(J41+H72+G44&lt;=入力シート!D70,1,0),0)))</f>
        <v>0</v>
      </c>
    </row>
    <row r="42" spans="5:21">
      <c r="E42" s="58"/>
      <c r="F42" s="267" t="s">
        <v>471</v>
      </c>
      <c r="G42" s="242"/>
      <c r="H42" s="242"/>
      <c r="I42" s="242"/>
      <c r="J42" s="261"/>
      <c r="K42" s="266">
        <f>IF(AND(K39=0,K40=0,K41=0),1,0)</f>
        <v>1</v>
      </c>
      <c r="L42" s="266">
        <f>IF(AND(L39=0,L40=0,L41=0),1,0)</f>
        <v>1</v>
      </c>
    </row>
    <row r="43" spans="5:21">
      <c r="E43" s="58"/>
      <c r="F43" s="265"/>
      <c r="G43" s="242"/>
      <c r="H43" s="242"/>
      <c r="I43" s="242"/>
      <c r="J43" s="263" t="s">
        <v>470</v>
      </c>
      <c r="K43" s="243">
        <f>IF(K39=1,J39,IF(K40=1,J40,IF(K41=1,J41,IF(K42=1,J38))))+H72+G44</f>
        <v>3</v>
      </c>
      <c r="L43" s="50"/>
    </row>
    <row r="44" spans="5:21">
      <c r="E44" s="58"/>
      <c r="F44" s="264" t="s">
        <v>469</v>
      </c>
      <c r="G44" s="243">
        <f>IF(G16&lt;=90,1,0)</f>
        <v>1</v>
      </c>
      <c r="H44" s="242"/>
      <c r="I44" s="242"/>
      <c r="J44" s="263" t="s">
        <v>468</v>
      </c>
      <c r="K44" s="244">
        <f>IF(入力シート!D70-K43&lt;0,0,MIN(IF(入力シート!D70-K43&lt;3,ROUND(入力シート!D70-K43,0),IF(MOD(入力シート!D70-K43,1)&lt;0.3,ROUNDDOWN(入力シート!D70-K43,0),IF(MOD(入力シート!D70-K43,1)&lt;0.5, ROUNDDOWN(入力シート!D70-K43,0)+0.5,ROUNDUP(入力シート!D70-K43,0)))),G45))</f>
        <v>1</v>
      </c>
      <c r="L44" s="260"/>
    </row>
    <row r="45" spans="5:21">
      <c r="E45" s="58"/>
      <c r="F45" s="262" t="s">
        <v>467</v>
      </c>
      <c r="G45" s="244">
        <f>LOOKUP(G15,'１～３号対応表'!O:O,'１～３号対応表'!P:P)</f>
        <v>1</v>
      </c>
      <c r="H45" s="261"/>
      <c r="I45" s="260"/>
      <c r="J45" s="50"/>
    </row>
    <row r="46" spans="5:21">
      <c r="F46" s="259"/>
      <c r="G46" s="258"/>
      <c r="H46" s="257"/>
    </row>
    <row r="47" spans="5:21" ht="14.4" thickBot="1">
      <c r="F47" s="259" t="s">
        <v>466</v>
      </c>
      <c r="G47" s="258"/>
      <c r="H47" s="257"/>
    </row>
    <row r="48" spans="5:21" ht="15" thickTop="1" thickBot="1">
      <c r="E48" s="58" t="s">
        <v>465</v>
      </c>
      <c r="F48" s="85" t="s">
        <v>464</v>
      </c>
      <c r="G48" s="227">
        <f>入力シート!V142</f>
        <v>0</v>
      </c>
      <c r="H48" s="105"/>
    </row>
    <row r="49" spans="1:27" ht="15" thickTop="1" thickBot="1">
      <c r="E49" s="58" t="s">
        <v>3732</v>
      </c>
      <c r="F49" s="256" t="s">
        <v>463</v>
      </c>
      <c r="G49" s="255">
        <f>G48*72</f>
        <v>0</v>
      </c>
      <c r="H49" s="254">
        <f>IF(G49&lt;'１～３号対応表'!K3,0,LOOKUP(G49,'１～３号対応表'!K3:K16,'１～３号対応表'!B3:B16))</f>
        <v>0</v>
      </c>
    </row>
    <row r="50" spans="1:27" ht="14.4" thickTop="1">
      <c r="D50" s="253"/>
      <c r="E50" s="253"/>
      <c r="F50" s="252" t="s">
        <v>462</v>
      </c>
      <c r="G50" s="251">
        <f>IF(AND(SUM(G22:G25)=0,SUM(K22:L27)=0,SUM(P22:Q27)=0),0,IF(J38+H72+G44&gt;入力シート!D70,J38+H72+G44-入力シート!D70,0))</f>
        <v>0</v>
      </c>
      <c r="H50" s="90"/>
    </row>
    <row r="51" spans="1:27" ht="14.4" thickBot="1">
      <c r="F51" s="85" t="s">
        <v>461</v>
      </c>
      <c r="G51" s="250">
        <f>入力シート!Q225</f>
        <v>0</v>
      </c>
    </row>
    <row r="52" spans="1:27" ht="14.4" thickTop="1">
      <c r="F52" s="87"/>
      <c r="G52" s="242"/>
    </row>
    <row r="53" spans="1:27">
      <c r="F53" s="249" t="s">
        <v>460</v>
      </c>
      <c r="G53" s="242"/>
      <c r="H53" s="50" t="s">
        <v>459</v>
      </c>
      <c r="J53" s="57"/>
    </row>
    <row r="54" spans="1:27">
      <c r="F54" s="245" t="s">
        <v>458</v>
      </c>
      <c r="G54" s="244">
        <f>ROUND((((IF(L39=1,H39,IF(L40=1,H40,IF(L41=1,H41,IF(L42=1,H38))))+IF(H16&lt;91,1,0.8)+IF(H16&lt;41,1,IF(H16&lt;151,2,3))+IF(SUM(K22:K27)&gt;0,1.4,0)+IF(H72=1,1,0)+IF(H78=1,0.8,0)+H80+IF(H82=0,0,IF(G11&lt;151,0.8,1.5))+IF(H84=0,0,IF(G11&lt;151,1,2))+IF(H86=1,0.5,0)+IF(H126=1,0.8,0)+IF(H128=1,0.8,0)+IF(H130=1,0.8,0)+IF(SUM(G11,H16)&lt;91,1.4,2.2)-IF(H70=1,1,0)-入力シート!D332-G50))+IF(入力シート!D21="なし",0, ((IF(L39=1,I39,IF(L40=1,I40,IF(L41=1,I41,IF(L42=1,I38))))+IF(G11&lt;36,0.8,IF(G11&gt;120,0.8,0))+IF(I16&lt;91,1,0.8)+IF(I16&lt;41,1,IF(I16&lt;151,2,3))+IF(SUM(P22:P27)&gt;0,1.4,0)+IF(SUM(I16)&lt;91,1.4,2.2))))),0)</f>
        <v>3</v>
      </c>
      <c r="H54" s="248"/>
      <c r="J54" s="247"/>
      <c r="K54" s="247"/>
    </row>
    <row r="55" spans="1:27">
      <c r="F55" s="245" t="s">
        <v>457</v>
      </c>
      <c r="G55" s="244">
        <f>G54/3</f>
        <v>1</v>
      </c>
      <c r="H55" s="243">
        <f>IF(G55&lt;0.5,1,G55)</f>
        <v>1</v>
      </c>
      <c r="J55" s="246"/>
    </row>
    <row r="56" spans="1:27">
      <c r="F56" s="245" t="s">
        <v>456</v>
      </c>
      <c r="G56" s="244">
        <f>G54/5</f>
        <v>0.6</v>
      </c>
      <c r="H56" s="243">
        <f>IF(G56&lt;0.5,1,G56)</f>
        <v>0.6</v>
      </c>
    </row>
    <row r="57" spans="1:27">
      <c r="G57" s="242"/>
    </row>
    <row r="58" spans="1:27">
      <c r="A58" s="990" t="s">
        <v>455</v>
      </c>
      <c r="B58" s="990"/>
      <c r="C58" s="990" t="s">
        <v>454</v>
      </c>
      <c r="D58" s="990"/>
      <c r="E58" s="241"/>
      <c r="F58" s="240" t="s">
        <v>453</v>
      </c>
      <c r="G58" s="221"/>
      <c r="H58" s="239"/>
      <c r="I58" s="238"/>
      <c r="J58" s="238"/>
      <c r="K58" s="898" t="s">
        <v>452</v>
      </c>
      <c r="L58" s="899"/>
      <c r="M58" s="900"/>
      <c r="N58" s="647"/>
      <c r="O58" s="898" t="s">
        <v>451</v>
      </c>
      <c r="P58" s="899"/>
      <c r="Q58" s="899"/>
      <c r="R58" s="900"/>
      <c r="S58" s="898" t="s">
        <v>450</v>
      </c>
      <c r="T58" s="899"/>
      <c r="U58" s="899"/>
      <c r="V58" s="900"/>
    </row>
    <row r="59" spans="1:27" ht="14.4" thickBot="1">
      <c r="A59" s="53" t="s">
        <v>449</v>
      </c>
      <c r="B59" s="53" t="s">
        <v>448</v>
      </c>
      <c r="C59" s="53" t="s">
        <v>449</v>
      </c>
      <c r="D59" s="53" t="s">
        <v>448</v>
      </c>
      <c r="E59" s="50"/>
      <c r="F59" s="232" t="s">
        <v>447</v>
      </c>
      <c r="G59" s="222" t="s">
        <v>446</v>
      </c>
      <c r="H59" s="237" t="s">
        <v>445</v>
      </c>
      <c r="I59" s="232" t="s">
        <v>444</v>
      </c>
      <c r="J59" s="236" t="s">
        <v>443</v>
      </c>
      <c r="K59" s="234" t="s">
        <v>441</v>
      </c>
      <c r="L59" s="233" t="s">
        <v>440</v>
      </c>
      <c r="M59" s="233" t="s">
        <v>442</v>
      </c>
      <c r="N59" s="235" t="s">
        <v>437</v>
      </c>
      <c r="O59" s="234" t="s">
        <v>441</v>
      </c>
      <c r="P59" s="233" t="s">
        <v>440</v>
      </c>
      <c r="Q59" s="233" t="s">
        <v>439</v>
      </c>
      <c r="R59" s="233" t="s">
        <v>438</v>
      </c>
      <c r="S59" s="234" t="s">
        <v>441</v>
      </c>
      <c r="T59" s="233" t="s">
        <v>440</v>
      </c>
      <c r="U59" s="233" t="s">
        <v>439</v>
      </c>
      <c r="V59" s="233" t="s">
        <v>438</v>
      </c>
      <c r="W59" s="232" t="s">
        <v>437</v>
      </c>
      <c r="X59" s="231" t="s">
        <v>436</v>
      </c>
      <c r="Y59" s="230"/>
      <c r="Z59" s="230"/>
      <c r="AA59" s="229"/>
    </row>
    <row r="60" spans="1:27" ht="15" thickTop="1" thickBot="1">
      <c r="A60" s="51"/>
      <c r="B60" s="51"/>
      <c r="C60" s="51"/>
      <c r="D60" s="51"/>
      <c r="F60" s="228"/>
      <c r="G60" s="227" t="str">
        <f>入力シート!N340</f>
        <v>令和元年度（当初）</v>
      </c>
      <c r="H60" s="131">
        <f>IF(G60="令和元年度（当初）",1,0)</f>
        <v>1</v>
      </c>
      <c r="I60" s="222"/>
      <c r="J60" s="226"/>
      <c r="K60" s="224"/>
      <c r="L60" s="223"/>
      <c r="M60" s="223"/>
      <c r="N60" s="225"/>
      <c r="O60" s="224"/>
      <c r="P60" s="223"/>
      <c r="Q60" s="223"/>
      <c r="R60" s="223"/>
      <c r="S60" s="224"/>
      <c r="T60" s="223"/>
      <c r="U60" s="223"/>
      <c r="V60" s="223"/>
      <c r="W60" s="222"/>
      <c r="X60" s="937" t="s">
        <v>435</v>
      </c>
      <c r="Y60" s="938"/>
      <c r="Z60" s="938"/>
      <c r="AA60" s="939"/>
    </row>
    <row r="61" spans="1:27" ht="14.4" thickTop="1">
      <c r="A61" s="51"/>
      <c r="B61" s="51"/>
      <c r="C61" s="51"/>
      <c r="D61" s="51"/>
      <c r="F61" s="208" t="s">
        <v>434</v>
      </c>
      <c r="G61" s="221"/>
      <c r="H61" s="206"/>
      <c r="I61" s="205"/>
      <c r="J61" s="204"/>
      <c r="K61" s="82"/>
      <c r="L61" s="77"/>
      <c r="M61" s="97"/>
      <c r="N61" s="203"/>
      <c r="O61" s="214"/>
      <c r="P61" s="213"/>
      <c r="Q61" s="213"/>
      <c r="R61" s="213"/>
      <c r="S61" s="214"/>
      <c r="T61" s="213"/>
      <c r="U61" s="213"/>
      <c r="V61" s="213"/>
      <c r="W61" s="220"/>
      <c r="X61" s="943"/>
      <c r="Y61" s="944"/>
      <c r="Z61" s="944"/>
      <c r="AA61" s="945"/>
    </row>
    <row r="62" spans="1:27">
      <c r="A62" s="51"/>
      <c r="B62" s="51"/>
      <c r="C62" s="51"/>
      <c r="D62" s="51"/>
      <c r="F62" s="199" t="s">
        <v>431</v>
      </c>
      <c r="G62" s="77" t="s">
        <v>345</v>
      </c>
      <c r="H62" s="151" t="s">
        <v>338</v>
      </c>
      <c r="I62" s="197" t="s">
        <v>364</v>
      </c>
      <c r="J62" s="129" t="s">
        <v>368</v>
      </c>
      <c r="K62" s="100">
        <f ca="1">INDIRECT($G$190)</f>
        <v>76500</v>
      </c>
      <c r="L62" s="97">
        <f ca="1">OFFSET(INDIRECT($G$190),1,0)</f>
        <v>83380</v>
      </c>
      <c r="M62" s="173">
        <f ca="1">L62</f>
        <v>83380</v>
      </c>
      <c r="N62" s="219" t="s">
        <v>338</v>
      </c>
      <c r="O62" s="218" t="s">
        <v>338</v>
      </c>
      <c r="P62" s="143" t="s">
        <v>345</v>
      </c>
      <c r="Q62" s="215" t="s">
        <v>345</v>
      </c>
      <c r="R62" s="215" t="s">
        <v>338</v>
      </c>
      <c r="S62" s="218" t="s">
        <v>338</v>
      </c>
      <c r="T62" s="143" t="s">
        <v>345</v>
      </c>
      <c r="U62" s="215" t="s">
        <v>338</v>
      </c>
      <c r="V62" s="215" t="s">
        <v>338</v>
      </c>
      <c r="W62" s="217" t="s">
        <v>345</v>
      </c>
      <c r="X62" s="946"/>
      <c r="Y62" s="947"/>
      <c r="Z62" s="947"/>
      <c r="AA62" s="948"/>
    </row>
    <row r="63" spans="1:27">
      <c r="A63" s="51">
        <v>3</v>
      </c>
      <c r="B63" s="51">
        <v>3</v>
      </c>
      <c r="C63" s="51">
        <v>5</v>
      </c>
      <c r="D63" s="51">
        <v>5</v>
      </c>
      <c r="E63" s="50"/>
      <c r="F63" s="136" t="s">
        <v>430</v>
      </c>
      <c r="G63" s="211" t="s">
        <v>338</v>
      </c>
      <c r="H63" s="190" t="s">
        <v>338</v>
      </c>
      <c r="I63" s="130" t="s">
        <v>364</v>
      </c>
      <c r="J63" s="145" t="s">
        <v>382</v>
      </c>
      <c r="K63" s="100">
        <f ca="1">OFFSET(INDIRECT($G$190),0,IF(H60=1,A63,B63))*G8*100</f>
        <v>1480</v>
      </c>
      <c r="L63" s="97">
        <f ca="1">OFFSET(INDIRECT($G$190),1,IF(H60=1,A63,B63))*G8*100</f>
        <v>1620</v>
      </c>
      <c r="M63" s="173">
        <f ca="1">L63</f>
        <v>1620</v>
      </c>
      <c r="N63" s="84" t="s">
        <v>338</v>
      </c>
      <c r="O63" s="216" t="s">
        <v>338</v>
      </c>
      <c r="P63" s="142" t="s">
        <v>338</v>
      </c>
      <c r="Q63" s="215" t="s">
        <v>338</v>
      </c>
      <c r="R63" s="215" t="s">
        <v>338</v>
      </c>
      <c r="S63" s="216" t="s">
        <v>338</v>
      </c>
      <c r="T63" s="142" t="s">
        <v>338</v>
      </c>
      <c r="U63" s="215" t="s">
        <v>338</v>
      </c>
      <c r="V63" s="215" t="s">
        <v>338</v>
      </c>
      <c r="W63" s="192" t="s">
        <v>338</v>
      </c>
      <c r="X63" s="949"/>
      <c r="Y63" s="950"/>
      <c r="Z63" s="950"/>
      <c r="AA63" s="951"/>
    </row>
    <row r="64" spans="1:27">
      <c r="A64" s="51"/>
      <c r="B64" s="51"/>
      <c r="C64" s="51"/>
      <c r="D64" s="51"/>
      <c r="E64" s="50"/>
      <c r="F64" s="208" t="s">
        <v>433</v>
      </c>
      <c r="G64" s="207"/>
      <c r="H64" s="206"/>
      <c r="I64" s="205"/>
      <c r="J64" s="204"/>
      <c r="K64" s="100"/>
      <c r="L64" s="97"/>
      <c r="M64" s="97"/>
      <c r="N64" s="203"/>
      <c r="O64" s="214"/>
      <c r="P64" s="213"/>
      <c r="Q64" s="213"/>
      <c r="R64" s="213"/>
      <c r="S64" s="214"/>
      <c r="T64" s="213"/>
      <c r="U64" s="213"/>
      <c r="V64" s="213"/>
      <c r="W64" s="200"/>
      <c r="X64" s="943"/>
      <c r="Y64" s="944"/>
      <c r="Z64" s="944"/>
      <c r="AA64" s="945"/>
    </row>
    <row r="65" spans="1:27">
      <c r="A65" s="51"/>
      <c r="B65" s="51"/>
      <c r="C65" s="51"/>
      <c r="D65" s="51"/>
      <c r="F65" s="199" t="s">
        <v>431</v>
      </c>
      <c r="G65" s="77" t="s">
        <v>338</v>
      </c>
      <c r="H65" s="151" t="s">
        <v>338</v>
      </c>
      <c r="I65" s="197" t="s">
        <v>364</v>
      </c>
      <c r="J65" s="129" t="s">
        <v>368</v>
      </c>
      <c r="K65" s="156" t="s">
        <v>338</v>
      </c>
      <c r="L65" s="142" t="s">
        <v>338</v>
      </c>
      <c r="M65" s="143" t="s">
        <v>338</v>
      </c>
      <c r="N65" s="196" t="s">
        <v>338</v>
      </c>
      <c r="O65" s="212">
        <f ca="1">IF($H$102=0,INDIRECT($I$190),INDIRECT($K$190))</f>
        <v>215210</v>
      </c>
      <c r="P65" s="189">
        <f ca="1">OFFSET(IF($H$102=0,INDIRECT($I$190),INDIRECT($K$190)),1,0)</f>
        <v>221950</v>
      </c>
      <c r="Q65" s="209">
        <f ca="1">OFFSET(IF($H$102=0,INDIRECT($I$190),INDIRECT($K$190)),2,0)</f>
        <v>277000</v>
      </c>
      <c r="R65" s="209">
        <f ca="1">OFFSET(IF($H$102=0,INDIRECT($I$190),INDIRECT($K$190)),3,0)</f>
        <v>344490</v>
      </c>
      <c r="S65" s="212">
        <f ca="1">IF($H$102=0,0,INDIRECT($M$190))</f>
        <v>0</v>
      </c>
      <c r="T65" s="189">
        <f ca="1">IF($H$102=0,0,OFFSET(INDIRECT($M$190),1,0))</f>
        <v>0</v>
      </c>
      <c r="U65" s="209">
        <f ca="1">IF($H$102=0,0,OFFSET(INDIRECT($M$190),2,0))</f>
        <v>0</v>
      </c>
      <c r="V65" s="209">
        <f ca="1">IF($H$102=0,0,OFFSET(INDIRECT($M$190),3,0))</f>
        <v>0</v>
      </c>
      <c r="W65" s="151" t="s">
        <v>338</v>
      </c>
      <c r="X65" s="946"/>
      <c r="Y65" s="947"/>
      <c r="Z65" s="947"/>
      <c r="AA65" s="948"/>
    </row>
    <row r="66" spans="1:27">
      <c r="A66" s="51"/>
      <c r="B66" s="51"/>
      <c r="C66" s="51">
        <v>5</v>
      </c>
      <c r="D66" s="51">
        <v>5</v>
      </c>
      <c r="F66" s="136" t="s">
        <v>430</v>
      </c>
      <c r="G66" s="211" t="s">
        <v>338</v>
      </c>
      <c r="H66" s="190" t="s">
        <v>338</v>
      </c>
      <c r="I66" s="130" t="s">
        <v>364</v>
      </c>
      <c r="J66" s="145" t="s">
        <v>382</v>
      </c>
      <c r="K66" s="156" t="s">
        <v>338</v>
      </c>
      <c r="L66" s="142" t="s">
        <v>338</v>
      </c>
      <c r="M66" s="143" t="s">
        <v>338</v>
      </c>
      <c r="N66" s="155" t="s">
        <v>338</v>
      </c>
      <c r="O66" s="210">
        <f ca="1">OFFSET(IF($H$102=0,INDIRECT($I$190),INDIRECT($K$190)),0,IF(H60=1,C66,D66))*G8*100</f>
        <v>4240</v>
      </c>
      <c r="P66" s="180">
        <f ca="1">OFFSET(IF($H$102=0,INDIRECT($I$190),INDIRECT($K$190)),1,IF(H60=1,C66,D66))*G8*100</f>
        <v>4360</v>
      </c>
      <c r="Q66" s="209">
        <f ca="1">OFFSET(IF($H$102=0,INDIRECT($I$190),INDIRECT($K$190)),2,IF(H60=1,C66,D66))*G8*100</f>
        <v>5300</v>
      </c>
      <c r="R66" s="209">
        <f ca="1">OFFSET(IF($H$102=0,INDIRECT($I$190),INDIRECT($K$190)),3,IF(H60=1,C66,D66))*G8*100</f>
        <v>6659.9999999999991</v>
      </c>
      <c r="S66" s="210">
        <f ca="1">IF($H$102=0,0,OFFSET(INDIRECT($M$190),0,IF(H60=1,C66,D66))*G8*100)</f>
        <v>0</v>
      </c>
      <c r="T66" s="180">
        <f ca="1">IF($H$102=0,0,OFFSET(INDIRECT($M$190),1,IF(H60=1,C66,D66))*G8*100)</f>
        <v>0</v>
      </c>
      <c r="U66" s="209">
        <f ca="1">IF($H$102=0,0,OFFSET(INDIRECT($M$190),2,IF(H60=1,C66,D66))*G8*100)</f>
        <v>0</v>
      </c>
      <c r="V66" s="209">
        <f ca="1">IF($H$102=0,0,OFFSET(INDIRECT($M$190),3,IF(H60=1,C66,D66))*G8*100)</f>
        <v>0</v>
      </c>
      <c r="W66" s="103" t="s">
        <v>338</v>
      </c>
      <c r="X66" s="949"/>
      <c r="Y66" s="950"/>
      <c r="Z66" s="950"/>
      <c r="AA66" s="951"/>
    </row>
    <row r="67" spans="1:27">
      <c r="A67" s="51"/>
      <c r="B67" s="51"/>
      <c r="C67" s="51"/>
      <c r="D67" s="51"/>
      <c r="E67" s="50"/>
      <c r="F67" s="208" t="s">
        <v>432</v>
      </c>
      <c r="G67" s="207"/>
      <c r="H67" s="206"/>
      <c r="I67" s="205"/>
      <c r="J67" s="204"/>
      <c r="K67" s="100"/>
      <c r="L67" s="97"/>
      <c r="M67" s="173"/>
      <c r="N67" s="203"/>
      <c r="O67" s="202"/>
      <c r="P67" s="201"/>
      <c r="Q67" s="201"/>
      <c r="R67" s="201"/>
      <c r="S67" s="202"/>
      <c r="T67" s="201"/>
      <c r="U67" s="201"/>
      <c r="V67" s="201"/>
      <c r="W67" s="200"/>
      <c r="X67" s="943"/>
      <c r="Y67" s="944"/>
      <c r="Z67" s="944"/>
      <c r="AA67" s="945"/>
    </row>
    <row r="68" spans="1:27">
      <c r="A68" s="51"/>
      <c r="B68" s="51"/>
      <c r="C68" s="51">
        <v>2</v>
      </c>
      <c r="D68" s="51">
        <v>2</v>
      </c>
      <c r="E68" s="50"/>
      <c r="F68" s="199" t="s">
        <v>431</v>
      </c>
      <c r="G68" s="198" t="s">
        <v>345</v>
      </c>
      <c r="H68" s="151" t="s">
        <v>338</v>
      </c>
      <c r="I68" s="197" t="s">
        <v>364</v>
      </c>
      <c r="J68" s="129" t="s">
        <v>368</v>
      </c>
      <c r="K68" s="156" t="s">
        <v>338</v>
      </c>
      <c r="L68" s="142" t="s">
        <v>345</v>
      </c>
      <c r="M68" s="143" t="s">
        <v>345</v>
      </c>
      <c r="N68" s="196" t="s">
        <v>338</v>
      </c>
      <c r="O68" s="195">
        <f ca="1">IF(H60=0,O65,OFFSET(IF($H$102=0,INDIRECT($I$190),INDIRECT($K$190)),0,IF(H60=1,C68,D68)))</f>
        <v>169160</v>
      </c>
      <c r="P68" s="189">
        <f ca="1">IF(H60=0,P65,OFFSET(IF($H$102=0,INDIRECT($I$190),INDIRECT($K$190)),1,IF(H60=1,C68,D68)))</f>
        <v>175900</v>
      </c>
      <c r="Q68" s="189">
        <f ca="1">IF(H60=0,Q65,OFFSET(IF($H$102=0,INDIRECT($I$190),INDIRECT($K$190)),2,IF(H60=1,C68,D68)))</f>
        <v>230950</v>
      </c>
      <c r="R68" s="189">
        <f ca="1">IF(H60=0,R65,OFFSET(IF($H$102=0,INDIRECT($I$190),INDIRECT($K$190)),3,IF(H60=1,C68,D68)))</f>
        <v>298440</v>
      </c>
      <c r="S68" s="195">
        <f ca="1">IF($H$102=0,0,IF(H60=0,S65,OFFSET(INDIRECT($M$190),0,IF(H60=1,C68,D68))))</f>
        <v>0</v>
      </c>
      <c r="T68" s="189">
        <f ca="1">IF($H$102=0,0,IF(H60=0,S65,OFFSET(INDIRECT($M$190),1,IF(H60=1,C68,D68))))</f>
        <v>0</v>
      </c>
      <c r="U68" s="189">
        <f ca="1">IF($H$102=0,0,IF(H60=0,S65,OFFSET(INDIRECT($M$190),2,IF(H60=1,C68,D68))))</f>
        <v>0</v>
      </c>
      <c r="V68" s="189">
        <f ca="1">IF($H$102=0,0,IF(H60=0,S65,OFFSET(INDIRECT($M$190),3,IF(H60=1,C68,D68))))</f>
        <v>0</v>
      </c>
      <c r="W68" s="151" t="s">
        <v>338</v>
      </c>
      <c r="X68" s="946"/>
      <c r="Y68" s="947"/>
      <c r="Z68" s="947"/>
      <c r="AA68" s="948"/>
    </row>
    <row r="69" spans="1:27" ht="14.4" thickBot="1">
      <c r="A69" s="51"/>
      <c r="B69" s="51"/>
      <c r="C69" s="51">
        <v>8</v>
      </c>
      <c r="D69" s="51">
        <v>8</v>
      </c>
      <c r="E69" s="50"/>
      <c r="F69" s="136" t="s">
        <v>430</v>
      </c>
      <c r="G69" s="194" t="s">
        <v>338</v>
      </c>
      <c r="H69" s="190" t="s">
        <v>338</v>
      </c>
      <c r="I69" s="130" t="s">
        <v>364</v>
      </c>
      <c r="J69" s="145" t="s">
        <v>382</v>
      </c>
      <c r="K69" s="156" t="s">
        <v>345</v>
      </c>
      <c r="L69" s="142" t="s">
        <v>338</v>
      </c>
      <c r="M69" s="143" t="s">
        <v>338</v>
      </c>
      <c r="N69" s="155" t="s">
        <v>338</v>
      </c>
      <c r="O69" s="109">
        <f ca="1">IF(H60=0,O66,OFFSET(IF($H$102=0,INDIRECT($I$190),INDIRECT($K$190)),0,IF(H60=1,C69,D69))*G8*100)</f>
        <v>3320.0000000000005</v>
      </c>
      <c r="P69" s="180">
        <f ca="1">IF(H60=0,P66,OFFSET(IF($H$102=0,INDIRECT($I$190),INDIRECT($K$190)),1,IF(H60=1,C69,D69))*G8*100)</f>
        <v>3440</v>
      </c>
      <c r="Q69" s="189">
        <f ca="1">IF(H60=0,Q66,OFFSET(IF($H$102=0,INDIRECT($I$190),INDIRECT($K$190)),2,IF(H60=1,C69,D69))*G8*100)</f>
        <v>4380</v>
      </c>
      <c r="R69" s="189">
        <f ca="1">IF(H60=0,R66,OFFSET(IF($H$102=0,INDIRECT($I$190),INDIRECT($K$190)),3,IF(H60=1,C69,D69))*G8*100)</f>
        <v>5740</v>
      </c>
      <c r="S69" s="109">
        <f ca="1">IF($H$102=0,0,IF(H60=0,S66,OFFSET(INDIRECT($M$190),0,IF(H60=1,C69,D69)))*G8*100)</f>
        <v>0</v>
      </c>
      <c r="T69" s="180">
        <f ca="1">IF($H$102=0,0,IF(H60=0,S66,OFFSET(INDIRECT($M$190),1,IF(H60=1,C69,D69)))*G8*100)</f>
        <v>0</v>
      </c>
      <c r="U69" s="189">
        <f ca="1">IF($H$102=0,0,IF(H60=0,S66,OFFSET(INDIRECT($M$190),2,IF(H60=1,C69,D69)))*G8*100)</f>
        <v>0</v>
      </c>
      <c r="V69" s="189">
        <f ca="1">IF($H$102=0,0,IF(H60=0,S66,OFFSET(INDIRECT($M$190),3,IF(H60=1,C69,D69)))*G8*100)</f>
        <v>0</v>
      </c>
      <c r="W69" s="103" t="s">
        <v>338</v>
      </c>
      <c r="X69" s="949"/>
      <c r="Y69" s="950"/>
      <c r="Z69" s="950"/>
      <c r="AA69" s="951"/>
    </row>
    <row r="70" spans="1:27" ht="14.4" customHeight="1" thickTop="1">
      <c r="A70" s="51">
        <v>7</v>
      </c>
      <c r="B70" s="51">
        <v>7</v>
      </c>
      <c r="C70" s="51"/>
      <c r="D70" s="51"/>
      <c r="E70" s="882" t="s">
        <v>429</v>
      </c>
      <c r="F70" s="997" t="s">
        <v>428</v>
      </c>
      <c r="G70" s="969" t="str">
        <f>入力シート!D89</f>
        <v>なし</v>
      </c>
      <c r="H70" s="872">
        <f>IF(G70="あり",1,0)</f>
        <v>0</v>
      </c>
      <c r="I70" s="877" t="s">
        <v>364</v>
      </c>
      <c r="J70" s="129" t="s">
        <v>368</v>
      </c>
      <c r="K70" s="100">
        <f ca="1">IF(H70=0,0,OFFSET(INDIRECT($G$190),0,IF(H60=1,A70,B70)))</f>
        <v>0</v>
      </c>
      <c r="L70" s="97">
        <f t="shared" ref="L70:M73" ca="1" si="0">K70</f>
        <v>0</v>
      </c>
      <c r="M70" s="173">
        <f t="shared" ca="1" si="0"/>
        <v>0</v>
      </c>
      <c r="N70" s="84" t="s">
        <v>338</v>
      </c>
      <c r="O70" s="193" t="s">
        <v>338</v>
      </c>
      <c r="P70" s="142" t="s">
        <v>338</v>
      </c>
      <c r="Q70" s="143" t="s">
        <v>338</v>
      </c>
      <c r="R70" s="143" t="str">
        <f>Q70</f>
        <v>－</v>
      </c>
      <c r="S70" s="193" t="s">
        <v>338</v>
      </c>
      <c r="T70" s="142" t="s">
        <v>338</v>
      </c>
      <c r="U70" s="143" t="s">
        <v>338</v>
      </c>
      <c r="V70" s="143" t="str">
        <f>U70</f>
        <v>－</v>
      </c>
      <c r="W70" s="192" t="s">
        <v>338</v>
      </c>
      <c r="X70" s="952"/>
      <c r="Y70" s="953"/>
      <c r="Z70" s="953"/>
      <c r="AA70" s="954"/>
    </row>
    <row r="71" spans="1:27" ht="14.4" thickBot="1">
      <c r="A71" s="51">
        <v>9</v>
      </c>
      <c r="B71" s="51">
        <v>9</v>
      </c>
      <c r="C71" s="51"/>
      <c r="D71" s="51"/>
      <c r="E71" s="883"/>
      <c r="F71" s="998"/>
      <c r="G71" s="1003"/>
      <c r="H71" s="1008"/>
      <c r="I71" s="878"/>
      <c r="J71" s="145" t="s">
        <v>382</v>
      </c>
      <c r="K71" s="100">
        <f ca="1">IF(H70=0,0,OFFSET(INDIRECT($G$190),0,IF(H60=1,A71,B71))*$G$8*100)</f>
        <v>0</v>
      </c>
      <c r="L71" s="97">
        <f t="shared" ca="1" si="0"/>
        <v>0</v>
      </c>
      <c r="M71" s="173">
        <f t="shared" ca="1" si="0"/>
        <v>0</v>
      </c>
      <c r="N71" s="84" t="s">
        <v>338</v>
      </c>
      <c r="O71" s="193" t="s">
        <v>338</v>
      </c>
      <c r="P71" s="142" t="s">
        <v>338</v>
      </c>
      <c r="Q71" s="143" t="s">
        <v>338</v>
      </c>
      <c r="R71" s="143" t="str">
        <f>Q71</f>
        <v>－</v>
      </c>
      <c r="S71" s="193" t="s">
        <v>345</v>
      </c>
      <c r="T71" s="142" t="s">
        <v>338</v>
      </c>
      <c r="U71" s="143" t="s">
        <v>338</v>
      </c>
      <c r="V71" s="143" t="str">
        <f>U71</f>
        <v>－</v>
      </c>
      <c r="W71" s="192" t="s">
        <v>338</v>
      </c>
      <c r="X71" s="955"/>
      <c r="Y71" s="956"/>
      <c r="Z71" s="956"/>
      <c r="AA71" s="957"/>
    </row>
    <row r="72" spans="1:27" ht="14.4" thickTop="1">
      <c r="A72" s="51">
        <v>11</v>
      </c>
      <c r="B72" s="51">
        <v>11</v>
      </c>
      <c r="C72" s="51"/>
      <c r="D72" s="51"/>
      <c r="E72" s="883"/>
      <c r="F72" s="912" t="s">
        <v>427</v>
      </c>
      <c r="G72" s="969" t="str">
        <f>入力シート!D95</f>
        <v>なし</v>
      </c>
      <c r="H72" s="922">
        <f>IF(AND(36&lt;=G15,G15&lt;=300),IF(G72="あり",1,0),0)</f>
        <v>0</v>
      </c>
      <c r="I72" s="877" t="s">
        <v>364</v>
      </c>
      <c r="J72" s="129" t="s">
        <v>368</v>
      </c>
      <c r="K72" s="100">
        <f ca="1">IF(H72=0,0,OFFSET(INDIRECT($G$190),0,IF(H60=1,A72,B72)))</f>
        <v>0</v>
      </c>
      <c r="L72" s="97">
        <f t="shared" ca="1" si="0"/>
        <v>0</v>
      </c>
      <c r="M72" s="173">
        <f t="shared" ca="1" si="0"/>
        <v>0</v>
      </c>
      <c r="N72" s="84" t="s">
        <v>338</v>
      </c>
      <c r="O72" s="193" t="s">
        <v>338</v>
      </c>
      <c r="P72" s="142" t="s">
        <v>338</v>
      </c>
      <c r="Q72" s="143" t="s">
        <v>338</v>
      </c>
      <c r="R72" s="143" t="str">
        <f>Q72</f>
        <v>－</v>
      </c>
      <c r="S72" s="193" t="s">
        <v>338</v>
      </c>
      <c r="T72" s="142" t="s">
        <v>338</v>
      </c>
      <c r="U72" s="143" t="s">
        <v>338</v>
      </c>
      <c r="V72" s="143" t="str">
        <f>U72</f>
        <v>－</v>
      </c>
      <c r="W72" s="192" t="s">
        <v>338</v>
      </c>
      <c r="X72" s="952" t="s">
        <v>426</v>
      </c>
      <c r="Y72" s="953"/>
      <c r="Z72" s="953"/>
      <c r="AA72" s="954"/>
    </row>
    <row r="73" spans="1:27" ht="14.4" thickBot="1">
      <c r="A73" s="51">
        <v>13</v>
      </c>
      <c r="B73" s="51">
        <v>13</v>
      </c>
      <c r="C73" s="51"/>
      <c r="D73" s="51"/>
      <c r="E73" s="883"/>
      <c r="F73" s="913"/>
      <c r="G73" s="1003"/>
      <c r="H73" s="920"/>
      <c r="I73" s="878"/>
      <c r="J73" s="145" t="s">
        <v>382</v>
      </c>
      <c r="K73" s="100">
        <f ca="1">IF(H72=0,0,OFFSET(INDIRECT($G$190),0,IF(H60=1,A73,B73))*$G$8*100)</f>
        <v>0</v>
      </c>
      <c r="L73" s="97">
        <f t="shared" ca="1" si="0"/>
        <v>0</v>
      </c>
      <c r="M73" s="173">
        <f t="shared" ca="1" si="0"/>
        <v>0</v>
      </c>
      <c r="N73" s="84" t="s">
        <v>338</v>
      </c>
      <c r="O73" s="193" t="s">
        <v>338</v>
      </c>
      <c r="P73" s="142" t="s">
        <v>338</v>
      </c>
      <c r="Q73" s="143" t="s">
        <v>338</v>
      </c>
      <c r="R73" s="143" t="str">
        <f>Q73</f>
        <v>－</v>
      </c>
      <c r="S73" s="193" t="s">
        <v>338</v>
      </c>
      <c r="T73" s="142" t="s">
        <v>338</v>
      </c>
      <c r="U73" s="143" t="s">
        <v>338</v>
      </c>
      <c r="V73" s="143" t="str">
        <f>U73</f>
        <v>－</v>
      </c>
      <c r="W73" s="192" t="s">
        <v>338</v>
      </c>
      <c r="X73" s="955"/>
      <c r="Y73" s="956"/>
      <c r="Z73" s="956"/>
      <c r="AA73" s="957"/>
    </row>
    <row r="74" spans="1:27" ht="14.4" thickTop="1">
      <c r="A74" s="51">
        <v>15</v>
      </c>
      <c r="B74" s="51">
        <v>15</v>
      </c>
      <c r="C74" s="51">
        <v>12</v>
      </c>
      <c r="D74" s="51">
        <v>12</v>
      </c>
      <c r="E74" s="883"/>
      <c r="F74" s="912" t="s">
        <v>425</v>
      </c>
      <c r="G74" s="914" t="s">
        <v>338</v>
      </c>
      <c r="H74" s="974">
        <f>IF($H$60=0,0,IF(OR(K39=1,K40=1),1,0))</f>
        <v>0</v>
      </c>
      <c r="I74" s="877" t="s">
        <v>364</v>
      </c>
      <c r="J74" s="129" t="s">
        <v>368</v>
      </c>
      <c r="K74" s="193" t="s">
        <v>338</v>
      </c>
      <c r="L74" s="97">
        <f ca="1">IF(H74=0,0,OFFSET(INDIRECT($G$190),1,IF(H60=1,A74,B74)))</f>
        <v>0</v>
      </c>
      <c r="M74" s="173">
        <f ca="1">L74</f>
        <v>0</v>
      </c>
      <c r="N74" s="84" t="s">
        <v>338</v>
      </c>
      <c r="O74" s="193" t="s">
        <v>338</v>
      </c>
      <c r="P74" s="71">
        <f ca="1">IF(H74=0,0,OFFSET(INDIRECT($I$190),1,IF(H60=1,C74,D74)))</f>
        <v>0</v>
      </c>
      <c r="Q74" s="143" t="s">
        <v>338</v>
      </c>
      <c r="R74" s="143" t="s">
        <v>338</v>
      </c>
      <c r="S74" s="193" t="s">
        <v>338</v>
      </c>
      <c r="T74" s="71">
        <f ca="1">IF($H$102=0,0,IF(H74=0,0,OFFSET(INDIRECT($M$190),1,IF(H60=1,C74,D74))))</f>
        <v>0</v>
      </c>
      <c r="U74" s="143" t="s">
        <v>338</v>
      </c>
      <c r="V74" s="143" t="s">
        <v>338</v>
      </c>
      <c r="W74" s="192" t="s">
        <v>338</v>
      </c>
      <c r="X74" s="952"/>
      <c r="Y74" s="953"/>
      <c r="Z74" s="953"/>
      <c r="AA74" s="954"/>
    </row>
    <row r="75" spans="1:27" ht="14.4" thickBot="1">
      <c r="A75" s="51">
        <v>16</v>
      </c>
      <c r="B75" s="51">
        <v>16</v>
      </c>
      <c r="C75" s="51">
        <v>13</v>
      </c>
      <c r="D75" s="51">
        <v>13</v>
      </c>
      <c r="E75" s="883"/>
      <c r="F75" s="913"/>
      <c r="G75" s="915"/>
      <c r="H75" s="999"/>
      <c r="I75" s="988"/>
      <c r="J75" s="145" t="s">
        <v>382</v>
      </c>
      <c r="K75" s="193" t="s">
        <v>338</v>
      </c>
      <c r="L75" s="97">
        <f ca="1">IF(H74=0,0,OFFSET(INDIRECT($G$190),1,IF(H60=1,A75,B75))*$G$8*100)</f>
        <v>0</v>
      </c>
      <c r="M75" s="173">
        <f ca="1">L75</f>
        <v>0</v>
      </c>
      <c r="N75" s="84" t="s">
        <v>338</v>
      </c>
      <c r="O75" s="193" t="s">
        <v>338</v>
      </c>
      <c r="P75" s="71">
        <f ca="1">IF(H74=0,0,OFFSET(INDIRECT($I$190),1,IF(H60=1,C75,D75))*$G$8*100)</f>
        <v>0</v>
      </c>
      <c r="Q75" s="143" t="s">
        <v>338</v>
      </c>
      <c r="R75" s="143" t="s">
        <v>338</v>
      </c>
      <c r="S75" s="193" t="s">
        <v>338</v>
      </c>
      <c r="T75" s="71">
        <f ca="1">IF($H$102=0,0,IF(H74=0,0,OFFSET(INDIRECT($M$190),1,IF(H60=1,C75,D75)))*$G$8*100)</f>
        <v>0</v>
      </c>
      <c r="U75" s="143" t="s">
        <v>338</v>
      </c>
      <c r="V75" s="143" t="s">
        <v>338</v>
      </c>
      <c r="W75" s="192" t="s">
        <v>338</v>
      </c>
      <c r="X75" s="955"/>
      <c r="Y75" s="956"/>
      <c r="Z75" s="956"/>
      <c r="AA75" s="957"/>
    </row>
    <row r="76" spans="1:27" ht="13.5" customHeight="1">
      <c r="A76" s="51">
        <v>18</v>
      </c>
      <c r="B76" s="51">
        <v>18</v>
      </c>
      <c r="C76" s="51"/>
      <c r="D76" s="51"/>
      <c r="E76" s="883"/>
      <c r="F76" s="912" t="s">
        <v>424</v>
      </c>
      <c r="G76" s="1009" t="str">
        <f>入力シート!D106</f>
        <v>なし</v>
      </c>
      <c r="H76" s="1010">
        <f>IF(G76="あり",1,0)</f>
        <v>0</v>
      </c>
      <c r="I76" s="1011" t="s">
        <v>364</v>
      </c>
      <c r="J76" s="129" t="s">
        <v>368</v>
      </c>
      <c r="K76" s="193" t="s">
        <v>338</v>
      </c>
      <c r="L76" s="192" t="s">
        <v>338</v>
      </c>
      <c r="M76" s="173">
        <f ca="1">IF($H76=0,0,IF($H$60=1,IF($H74=0,OFFSET(INDIRECT($G$190),1,A76),OFFSET(INDIRECT($G$190),1,A76+4)),IF($H74=0,OFFSET(INDIRECT($G$190),1,B76),OFFSET(INDIRECT($G$190),1,B76+4))))</f>
        <v>0</v>
      </c>
      <c r="N76" s="84" t="s">
        <v>338</v>
      </c>
      <c r="O76" s="193" t="s">
        <v>338</v>
      </c>
      <c r="P76" s="192" t="s">
        <v>338</v>
      </c>
      <c r="Q76" s="143" t="s">
        <v>338</v>
      </c>
      <c r="R76" s="143" t="s">
        <v>338</v>
      </c>
      <c r="S76" s="193" t="s">
        <v>338</v>
      </c>
      <c r="T76" s="192" t="s">
        <v>338</v>
      </c>
      <c r="U76" s="143" t="s">
        <v>338</v>
      </c>
      <c r="V76" s="143" t="s">
        <v>338</v>
      </c>
      <c r="W76" s="192" t="s">
        <v>338</v>
      </c>
      <c r="X76" s="952"/>
      <c r="Y76" s="953"/>
      <c r="Z76" s="953"/>
      <c r="AA76" s="954"/>
    </row>
    <row r="77" spans="1:27" ht="13.5" customHeight="1">
      <c r="A77" s="51">
        <v>20</v>
      </c>
      <c r="B77" s="51">
        <v>20</v>
      </c>
      <c r="C77" s="51"/>
      <c r="D77" s="51"/>
      <c r="E77" s="883"/>
      <c r="F77" s="913"/>
      <c r="G77" s="923"/>
      <c r="H77" s="1010"/>
      <c r="I77" s="1011"/>
      <c r="J77" s="145" t="s">
        <v>382</v>
      </c>
      <c r="K77" s="193" t="s">
        <v>338</v>
      </c>
      <c r="L77" s="192" t="s">
        <v>338</v>
      </c>
      <c r="M77" s="189">
        <f ca="1">IF(H76=0,0,IF(H60=1,IF(H74=0,OFFSET(INDIRECT($G$190),1,A77)*$G$8*100,OFFSET(INDIRECT($G$190),1,A77+4)*$G$8*100),IF(H74=0,OFFSET(INDIRECT($G$190),1,B77)*$G$8*100,OFFSET(INDIRECT($G$190),1,B77+4)*$G$8*100)))</f>
        <v>0</v>
      </c>
      <c r="N77" s="84" t="s">
        <v>338</v>
      </c>
      <c r="O77" s="193" t="s">
        <v>338</v>
      </c>
      <c r="P77" s="192" t="s">
        <v>338</v>
      </c>
      <c r="Q77" s="143" t="s">
        <v>338</v>
      </c>
      <c r="R77" s="143" t="s">
        <v>338</v>
      </c>
      <c r="S77" s="193" t="s">
        <v>338</v>
      </c>
      <c r="T77" s="192" t="s">
        <v>338</v>
      </c>
      <c r="U77" s="143" t="s">
        <v>338</v>
      </c>
      <c r="V77" s="143" t="s">
        <v>338</v>
      </c>
      <c r="W77" s="192" t="s">
        <v>338</v>
      </c>
      <c r="X77" s="955"/>
      <c r="Y77" s="956"/>
      <c r="Z77" s="956"/>
      <c r="AA77" s="957"/>
    </row>
    <row r="78" spans="1:27" ht="13.5" customHeight="1">
      <c r="A78" s="51">
        <v>26</v>
      </c>
      <c r="B78" s="51">
        <v>26</v>
      </c>
      <c r="C78" s="51"/>
      <c r="D78" s="51"/>
      <c r="E78" s="883"/>
      <c r="F78" s="1025" t="s">
        <v>3453</v>
      </c>
      <c r="G78" s="1028" t="str">
        <f>入力シート!D114</f>
        <v>なし</v>
      </c>
      <c r="H78" s="1010">
        <f>IF(G78="あり",1,0)</f>
        <v>0</v>
      </c>
      <c r="I78" s="1027" t="s">
        <v>364</v>
      </c>
      <c r="J78" s="348" t="s">
        <v>368</v>
      </c>
      <c r="K78" s="355">
        <f ca="1">ROUNDDOWN(IF(H78=0,0,OFFSET(INDIRECT($G$190),0,IF(H78=1,A78,B78))),-1)</f>
        <v>0</v>
      </c>
      <c r="L78" s="356">
        <f t="shared" ref="L78:L86" ca="1" si="1">K78</f>
        <v>0</v>
      </c>
      <c r="M78" s="189">
        <f ca="1">K78</f>
        <v>0</v>
      </c>
      <c r="N78" s="80">
        <f ca="1">K78</f>
        <v>0</v>
      </c>
      <c r="O78" s="193"/>
      <c r="P78" s="192"/>
      <c r="Q78" s="143"/>
      <c r="R78" s="143"/>
      <c r="S78" s="193"/>
      <c r="T78" s="192"/>
      <c r="U78" s="143"/>
      <c r="V78" s="143"/>
      <c r="W78" s="192"/>
      <c r="X78" s="961" t="s">
        <v>3454</v>
      </c>
      <c r="Y78" s="962"/>
      <c r="Z78" s="962"/>
      <c r="AA78" s="963"/>
    </row>
    <row r="79" spans="1:27" ht="13.5" customHeight="1">
      <c r="A79" s="51">
        <v>28</v>
      </c>
      <c r="B79" s="51">
        <v>28</v>
      </c>
      <c r="C79" s="51"/>
      <c r="D79" s="51"/>
      <c r="E79" s="883"/>
      <c r="F79" s="1026"/>
      <c r="G79" s="1004"/>
      <c r="H79" s="1010"/>
      <c r="I79" s="1027"/>
      <c r="J79" s="111" t="s">
        <v>382</v>
      </c>
      <c r="K79" s="355">
        <f ca="1">ROUNDDOWN(IF(H78=0,0,OFFSET(INDIRECT($G$190),0,IF(H78=1,A79,B79))*G8*100),-1)</f>
        <v>0</v>
      </c>
      <c r="L79" s="356">
        <f t="shared" ca="1" si="1"/>
        <v>0</v>
      </c>
      <c r="M79" s="189">
        <f t="shared" ref="M79:M86" ca="1" si="2">L79</f>
        <v>0</v>
      </c>
      <c r="N79" s="80">
        <f ca="1">K79</f>
        <v>0</v>
      </c>
      <c r="O79" s="193"/>
      <c r="P79" s="192"/>
      <c r="Q79" s="143"/>
      <c r="R79" s="143"/>
      <c r="S79" s="193"/>
      <c r="T79" s="192"/>
      <c r="U79" s="143"/>
      <c r="V79" s="143"/>
      <c r="W79" s="192"/>
      <c r="X79" s="964"/>
      <c r="Y79" s="965"/>
      <c r="Z79" s="965"/>
      <c r="AA79" s="966"/>
    </row>
    <row r="80" spans="1:27" ht="14.25" customHeight="1">
      <c r="A80" s="51">
        <v>30</v>
      </c>
      <c r="B80" s="51">
        <v>30</v>
      </c>
      <c r="C80" s="51"/>
      <c r="D80" s="51"/>
      <c r="E80" s="883"/>
      <c r="F80" s="1012" t="s">
        <v>423</v>
      </c>
      <c r="G80" s="1004">
        <f>入力シート!D122</f>
        <v>0</v>
      </c>
      <c r="H80" s="920">
        <f>INDEX('１～３号対応表'!$P:$P,MATCH(計算シート!$G80,'１～３号対応表'!N:N,0))</f>
        <v>0</v>
      </c>
      <c r="I80" s="1014" t="s">
        <v>364</v>
      </c>
      <c r="J80" s="129" t="s">
        <v>368</v>
      </c>
      <c r="K80" s="109">
        <f ca="1">ROUNDDOWN(IF(H80=0,0,IF(H60=1,OFFSET(INDIRECT($G$190),0,A80)*H80,OFFSET(INDIRECT($G$190),0,B80)*H80)),-1)</f>
        <v>0</v>
      </c>
      <c r="L80" s="97">
        <f t="shared" ca="1" si="1"/>
        <v>0</v>
      </c>
      <c r="M80" s="173">
        <f t="shared" ca="1" si="2"/>
        <v>0</v>
      </c>
      <c r="N80" s="84" t="s">
        <v>338</v>
      </c>
      <c r="O80" s="156" t="s">
        <v>338</v>
      </c>
      <c r="P80" s="142" t="str">
        <f t="shared" ref="P80:R85" si="3">O80</f>
        <v>－</v>
      </c>
      <c r="Q80" s="143" t="str">
        <f t="shared" si="3"/>
        <v>－</v>
      </c>
      <c r="R80" s="143" t="str">
        <f t="shared" si="3"/>
        <v>－</v>
      </c>
      <c r="S80" s="156" t="s">
        <v>338</v>
      </c>
      <c r="T80" s="142" t="str">
        <f t="shared" ref="T80:V85" si="4">S80</f>
        <v>－</v>
      </c>
      <c r="U80" s="143" t="str">
        <f t="shared" si="4"/>
        <v>－</v>
      </c>
      <c r="V80" s="143" t="str">
        <f t="shared" si="4"/>
        <v>－</v>
      </c>
      <c r="W80" s="192" t="s">
        <v>338</v>
      </c>
      <c r="X80" s="978" t="s">
        <v>422</v>
      </c>
      <c r="Y80" s="979"/>
      <c r="Z80" s="979"/>
      <c r="AA80" s="980"/>
    </row>
    <row r="81" spans="1:27" ht="14.25" customHeight="1">
      <c r="A81" s="51">
        <v>32</v>
      </c>
      <c r="B81" s="51">
        <v>32</v>
      </c>
      <c r="C81" s="51"/>
      <c r="D81" s="51"/>
      <c r="E81" s="883"/>
      <c r="F81" s="1013"/>
      <c r="G81" s="923"/>
      <c r="H81" s="921"/>
      <c r="I81" s="1015"/>
      <c r="J81" s="145" t="s">
        <v>382</v>
      </c>
      <c r="K81" s="109">
        <f ca="1">ROUNDDOWN(IF(H80=0,0,IF(H60=1,OFFSET(INDIRECT($G$190),0,A81)*H80*$G$8*100,OFFSET(INDIRECT($G$190),0,B81)*H80*$G$8*100)),-1)</f>
        <v>0</v>
      </c>
      <c r="L81" s="97">
        <f t="shared" ca="1" si="1"/>
        <v>0</v>
      </c>
      <c r="M81" s="173">
        <f t="shared" ca="1" si="2"/>
        <v>0</v>
      </c>
      <c r="N81" s="84" t="s">
        <v>338</v>
      </c>
      <c r="O81" s="156" t="s">
        <v>338</v>
      </c>
      <c r="P81" s="142" t="str">
        <f t="shared" si="3"/>
        <v>－</v>
      </c>
      <c r="Q81" s="143" t="str">
        <f t="shared" si="3"/>
        <v>－</v>
      </c>
      <c r="R81" s="143" t="str">
        <f t="shared" si="3"/>
        <v>－</v>
      </c>
      <c r="S81" s="156" t="s">
        <v>338</v>
      </c>
      <c r="T81" s="142" t="str">
        <f t="shared" si="4"/>
        <v>－</v>
      </c>
      <c r="U81" s="143" t="str">
        <f t="shared" si="4"/>
        <v>－</v>
      </c>
      <c r="V81" s="143" t="str">
        <f t="shared" si="4"/>
        <v>－</v>
      </c>
      <c r="W81" s="192" t="s">
        <v>338</v>
      </c>
      <c r="X81" s="981"/>
      <c r="Y81" s="982"/>
      <c r="Z81" s="982"/>
      <c r="AA81" s="983"/>
    </row>
    <row r="82" spans="1:27" ht="14.25" customHeight="1">
      <c r="A82" s="51">
        <v>34</v>
      </c>
      <c r="B82" s="51">
        <v>34</v>
      </c>
      <c r="C82" s="51"/>
      <c r="D82" s="51"/>
      <c r="E82" s="883"/>
      <c r="F82" s="971" t="s">
        <v>421</v>
      </c>
      <c r="G82" s="923" t="str">
        <f>入力シート!D132</f>
        <v>なし</v>
      </c>
      <c r="H82" s="920">
        <f>IF(G82="あり",1,0)</f>
        <v>0</v>
      </c>
      <c r="I82" s="877" t="s">
        <v>364</v>
      </c>
      <c r="J82" s="129" t="s">
        <v>368</v>
      </c>
      <c r="K82" s="109">
        <f ca="1">IF(H82=0,0,IF(H60=1,OFFSET(INDIRECT($G$190),0,A82),OFFSET(INDIRECT($G$190),0,B82)))</f>
        <v>0</v>
      </c>
      <c r="L82" s="97">
        <f t="shared" ca="1" si="1"/>
        <v>0</v>
      </c>
      <c r="M82" s="173">
        <f t="shared" ca="1" si="2"/>
        <v>0</v>
      </c>
      <c r="N82" s="84" t="s">
        <v>345</v>
      </c>
      <c r="O82" s="156" t="s">
        <v>345</v>
      </c>
      <c r="P82" s="142" t="str">
        <f t="shared" si="3"/>
        <v>－</v>
      </c>
      <c r="Q82" s="143" t="str">
        <f t="shared" si="3"/>
        <v>－</v>
      </c>
      <c r="R82" s="143" t="str">
        <f t="shared" si="3"/>
        <v>－</v>
      </c>
      <c r="S82" s="156" t="s">
        <v>338</v>
      </c>
      <c r="T82" s="142" t="str">
        <f t="shared" si="4"/>
        <v>－</v>
      </c>
      <c r="U82" s="143" t="str">
        <f t="shared" si="4"/>
        <v>－</v>
      </c>
      <c r="V82" s="143" t="str">
        <f t="shared" si="4"/>
        <v>－</v>
      </c>
      <c r="W82" s="192" t="s">
        <v>338</v>
      </c>
      <c r="X82" s="943"/>
      <c r="Y82" s="944"/>
      <c r="Z82" s="944"/>
      <c r="AA82" s="945"/>
    </row>
    <row r="83" spans="1:27" ht="13.5" customHeight="1">
      <c r="A83" s="51">
        <v>36</v>
      </c>
      <c r="B83" s="51">
        <v>36</v>
      </c>
      <c r="C83" s="51"/>
      <c r="D83" s="51"/>
      <c r="E83" s="883"/>
      <c r="F83" s="917"/>
      <c r="G83" s="923"/>
      <c r="H83" s="921"/>
      <c r="I83" s="878"/>
      <c r="J83" s="145" t="s">
        <v>382</v>
      </c>
      <c r="K83" s="109">
        <f ca="1">IF(H82=0,0,IF(H60=1,OFFSET(INDIRECT($G$190),0,A83)*$G$8*100,OFFSET(INDIRECT($G$190),0,B83)*$G$8*100))</f>
        <v>0</v>
      </c>
      <c r="L83" s="97">
        <f t="shared" ca="1" si="1"/>
        <v>0</v>
      </c>
      <c r="M83" s="173">
        <f t="shared" ca="1" si="2"/>
        <v>0</v>
      </c>
      <c r="N83" s="84" t="s">
        <v>345</v>
      </c>
      <c r="O83" s="156" t="s">
        <v>338</v>
      </c>
      <c r="P83" s="142" t="str">
        <f t="shared" si="3"/>
        <v>－</v>
      </c>
      <c r="Q83" s="143" t="str">
        <f t="shared" si="3"/>
        <v>－</v>
      </c>
      <c r="R83" s="143" t="str">
        <f t="shared" si="3"/>
        <v>－</v>
      </c>
      <c r="S83" s="156" t="s">
        <v>338</v>
      </c>
      <c r="T83" s="142" t="str">
        <f t="shared" si="4"/>
        <v>－</v>
      </c>
      <c r="U83" s="143" t="str">
        <f t="shared" si="4"/>
        <v>－</v>
      </c>
      <c r="V83" s="143" t="str">
        <f t="shared" si="4"/>
        <v>－</v>
      </c>
      <c r="W83" s="192" t="s">
        <v>338</v>
      </c>
      <c r="X83" s="949"/>
      <c r="Y83" s="950"/>
      <c r="Z83" s="950"/>
      <c r="AA83" s="951"/>
    </row>
    <row r="84" spans="1:27" ht="14.25" customHeight="1">
      <c r="A84" s="51">
        <v>38</v>
      </c>
      <c r="B84" s="51">
        <v>38</v>
      </c>
      <c r="C84" s="51"/>
      <c r="D84" s="51"/>
      <c r="E84" s="883"/>
      <c r="F84" s="971" t="s">
        <v>420</v>
      </c>
      <c r="G84" s="923" t="str">
        <f>入力シート!D137</f>
        <v>0日</v>
      </c>
      <c r="H84" s="922">
        <f>INDEX('１～３号対応表'!$B:$B,MATCH(計算シート!$G84,'１～３号対応表'!L:L,0))</f>
        <v>0</v>
      </c>
      <c r="I84" s="877" t="s">
        <v>364</v>
      </c>
      <c r="J84" s="129" t="s">
        <v>368</v>
      </c>
      <c r="K84" s="109">
        <f ca="1">IF(H60=1,OFFSET(INDIRECT($G$190),0,A84)*H84,OFFSET(INDIRECT($G$190),0,B84)*H84)</f>
        <v>0</v>
      </c>
      <c r="L84" s="97">
        <f t="shared" ca="1" si="1"/>
        <v>0</v>
      </c>
      <c r="M84" s="173">
        <f t="shared" ca="1" si="2"/>
        <v>0</v>
      </c>
      <c r="N84" s="84" t="s">
        <v>338</v>
      </c>
      <c r="O84" s="156" t="s">
        <v>338</v>
      </c>
      <c r="P84" s="142" t="str">
        <f t="shared" si="3"/>
        <v>－</v>
      </c>
      <c r="Q84" s="143" t="str">
        <f t="shared" si="3"/>
        <v>－</v>
      </c>
      <c r="R84" s="143" t="str">
        <f t="shared" si="3"/>
        <v>－</v>
      </c>
      <c r="S84" s="156" t="s">
        <v>338</v>
      </c>
      <c r="T84" s="142" t="str">
        <f t="shared" si="4"/>
        <v>－</v>
      </c>
      <c r="U84" s="143" t="str">
        <f t="shared" si="4"/>
        <v>－</v>
      </c>
      <c r="V84" s="143" t="str">
        <f t="shared" si="4"/>
        <v>－</v>
      </c>
      <c r="W84" s="192" t="s">
        <v>338</v>
      </c>
      <c r="X84" s="943" t="s">
        <v>419</v>
      </c>
      <c r="Y84" s="944"/>
      <c r="Z84" s="944"/>
      <c r="AA84" s="945"/>
    </row>
    <row r="85" spans="1:27" ht="13.5" customHeight="1">
      <c r="A85" s="51">
        <v>40</v>
      </c>
      <c r="B85" s="51">
        <v>40</v>
      </c>
      <c r="C85" s="51"/>
      <c r="D85" s="51"/>
      <c r="E85" s="883"/>
      <c r="F85" s="917"/>
      <c r="G85" s="923"/>
      <c r="H85" s="921"/>
      <c r="I85" s="878"/>
      <c r="J85" s="145" t="s">
        <v>382</v>
      </c>
      <c r="K85" s="109">
        <f ca="1">IF(H60=1,OFFSET(INDIRECT($G$190),0,A85)*H84*$G$8*100,OFFSET(INDIRECT($G$190),0,B85)*H84*$G$8*100)</f>
        <v>0</v>
      </c>
      <c r="L85" s="97">
        <f t="shared" ca="1" si="1"/>
        <v>0</v>
      </c>
      <c r="M85" s="173">
        <f t="shared" ca="1" si="2"/>
        <v>0</v>
      </c>
      <c r="N85" s="84" t="s">
        <v>338</v>
      </c>
      <c r="O85" s="156" t="s">
        <v>338</v>
      </c>
      <c r="P85" s="142" t="str">
        <f t="shared" si="3"/>
        <v>－</v>
      </c>
      <c r="Q85" s="143" t="str">
        <f t="shared" si="3"/>
        <v>－</v>
      </c>
      <c r="R85" s="143" t="str">
        <f t="shared" si="3"/>
        <v>－</v>
      </c>
      <c r="S85" s="156" t="s">
        <v>338</v>
      </c>
      <c r="T85" s="142" t="str">
        <f t="shared" si="4"/>
        <v>－</v>
      </c>
      <c r="U85" s="143" t="str">
        <f t="shared" si="4"/>
        <v>－</v>
      </c>
      <c r="V85" s="143" t="str">
        <f t="shared" si="4"/>
        <v>－</v>
      </c>
      <c r="W85" s="192" t="s">
        <v>414</v>
      </c>
      <c r="X85" s="949"/>
      <c r="Y85" s="950"/>
      <c r="Z85" s="950"/>
      <c r="AA85" s="951"/>
    </row>
    <row r="86" spans="1:27" s="50" customFormat="1">
      <c r="A86" s="51"/>
      <c r="B86" s="51"/>
      <c r="C86" s="51">
        <v>16</v>
      </c>
      <c r="D86" s="51">
        <v>16</v>
      </c>
      <c r="E86" s="883"/>
      <c r="F86" s="1016" t="s">
        <v>418</v>
      </c>
      <c r="G86" s="923" t="str">
        <f>入力シート!I142</f>
        <v>なし</v>
      </c>
      <c r="H86" s="974">
        <f>IF(G86="あり",1,0)</f>
        <v>0</v>
      </c>
      <c r="I86" s="986" t="s">
        <v>364</v>
      </c>
      <c r="J86" s="129" t="s">
        <v>368</v>
      </c>
      <c r="K86" s="906" t="s">
        <v>414</v>
      </c>
      <c r="L86" s="910" t="str">
        <f t="shared" si="1"/>
        <v>－</v>
      </c>
      <c r="M86" s="910" t="str">
        <f t="shared" si="2"/>
        <v>－</v>
      </c>
      <c r="N86" s="908" t="s">
        <v>345</v>
      </c>
      <c r="O86" s="933" t="e">
        <f ca="1">ROUNDDOWN((W86+W87)/G34,-1)</f>
        <v>#DIV/0!</v>
      </c>
      <c r="P86" s="903" t="e">
        <f ca="1">O86</f>
        <v>#DIV/0!</v>
      </c>
      <c r="Q86" s="903" t="e">
        <f ca="1">O86</f>
        <v>#DIV/0!</v>
      </c>
      <c r="R86" s="903" t="e">
        <f ca="1">O86</f>
        <v>#DIV/0!</v>
      </c>
      <c r="S86" s="933">
        <f>IF(H102=0,0,O86)</f>
        <v>0</v>
      </c>
      <c r="T86" s="903">
        <f>S86</f>
        <v>0</v>
      </c>
      <c r="U86" s="903">
        <f>S86</f>
        <v>0</v>
      </c>
      <c r="V86" s="903">
        <f>S86</f>
        <v>0</v>
      </c>
      <c r="W86" s="171">
        <f ca="1">IF(H86=0,0,OFFSET(INDIRECT($I$188&amp;7),16+18*4*H6+3*H49,IF(H60=1,C86,D86)))</f>
        <v>0</v>
      </c>
      <c r="X86" s="952"/>
      <c r="Y86" s="953"/>
      <c r="Z86" s="953"/>
      <c r="AA86" s="954"/>
    </row>
    <row r="87" spans="1:27" s="50" customFormat="1">
      <c r="A87" s="51"/>
      <c r="B87" s="51"/>
      <c r="C87" s="51">
        <v>18</v>
      </c>
      <c r="D87" s="51">
        <v>18</v>
      </c>
      <c r="E87" s="883"/>
      <c r="F87" s="1017"/>
      <c r="G87" s="923"/>
      <c r="H87" s="999"/>
      <c r="I87" s="987"/>
      <c r="J87" s="145" t="s">
        <v>383</v>
      </c>
      <c r="K87" s="907"/>
      <c r="L87" s="911"/>
      <c r="M87" s="911"/>
      <c r="N87" s="909"/>
      <c r="O87" s="934"/>
      <c r="P87" s="905"/>
      <c r="Q87" s="905"/>
      <c r="R87" s="905"/>
      <c r="S87" s="934"/>
      <c r="T87" s="905"/>
      <c r="U87" s="905"/>
      <c r="V87" s="905"/>
      <c r="W87" s="171">
        <f ca="1">IF(H86=0,0,OFFSET(INDIRECT($I$188&amp;7),16+18*4*H6+3*H49,IF(H60=1,C87,D87))*G8*100)</f>
        <v>0</v>
      </c>
      <c r="X87" s="955"/>
      <c r="Y87" s="956"/>
      <c r="Z87" s="956"/>
      <c r="AA87" s="957"/>
    </row>
    <row r="88" spans="1:27" s="50" customFormat="1">
      <c r="A88" s="51"/>
      <c r="B88" s="51"/>
      <c r="C88" s="51">
        <v>23</v>
      </c>
      <c r="D88" s="51">
        <v>23</v>
      </c>
      <c r="E88" s="883"/>
      <c r="F88" s="1016" t="s">
        <v>417</v>
      </c>
      <c r="G88" s="923" t="str">
        <f>入力シート!D147</f>
        <v>なし</v>
      </c>
      <c r="H88" s="974">
        <f>IF(G88="あり",1,0)</f>
        <v>0</v>
      </c>
      <c r="I88" s="986" t="s">
        <v>364</v>
      </c>
      <c r="J88" s="129" t="s">
        <v>368</v>
      </c>
      <c r="K88" s="906" t="s">
        <v>414</v>
      </c>
      <c r="L88" s="910" t="s">
        <v>414</v>
      </c>
      <c r="M88" s="910" t="s">
        <v>414</v>
      </c>
      <c r="N88" s="908" t="s">
        <v>414</v>
      </c>
      <c r="O88" s="174">
        <f ca="1">IF(H88=0,0,OFFSET(INDIRECT($I$190),0,IF(H60=1,C88,D88)))</f>
        <v>0</v>
      </c>
      <c r="P88" s="171">
        <f ca="1">O88</f>
        <v>0</v>
      </c>
      <c r="Q88" s="171">
        <f ca="1">IF(H88=0,0,OFFSET(INDIRECT($I$190),2,IF(H60=1,C88,D88)))</f>
        <v>0</v>
      </c>
      <c r="R88" s="171">
        <f ca="1">Q88</f>
        <v>0</v>
      </c>
      <c r="S88" s="174">
        <f>IF(H102=0,0,O88)</f>
        <v>0</v>
      </c>
      <c r="T88" s="171">
        <f>S88</f>
        <v>0</v>
      </c>
      <c r="U88" s="171">
        <f>IF(H102=0,0,Q88)</f>
        <v>0</v>
      </c>
      <c r="V88" s="171">
        <f>U88</f>
        <v>0</v>
      </c>
      <c r="W88" s="171" t="s">
        <v>414</v>
      </c>
      <c r="X88" s="952"/>
      <c r="Y88" s="953"/>
      <c r="Z88" s="953"/>
      <c r="AA88" s="954"/>
    </row>
    <row r="89" spans="1:27" s="50" customFormat="1">
      <c r="A89" s="51"/>
      <c r="B89" s="51"/>
      <c r="C89" s="51">
        <v>26</v>
      </c>
      <c r="D89" s="51">
        <v>26</v>
      </c>
      <c r="E89" s="883"/>
      <c r="F89" s="1017"/>
      <c r="G89" s="923"/>
      <c r="H89" s="999"/>
      <c r="I89" s="987"/>
      <c r="J89" s="145" t="s">
        <v>100</v>
      </c>
      <c r="K89" s="926"/>
      <c r="L89" s="927"/>
      <c r="M89" s="927"/>
      <c r="N89" s="909"/>
      <c r="O89" s="172">
        <f ca="1">IF(H88=0,0,OFFSET(INDIRECT($I$190),0,IF(H60=1,C89,D89))*G8*100)</f>
        <v>0</v>
      </c>
      <c r="P89" s="171">
        <f ca="1">O89</f>
        <v>0</v>
      </c>
      <c r="Q89" s="171">
        <f ca="1">O89</f>
        <v>0</v>
      </c>
      <c r="R89" s="171">
        <f ca="1">O89</f>
        <v>0</v>
      </c>
      <c r="S89" s="172">
        <f ca="1">IF(H102=0,0,IF(H88=0,0,OFFSET(INDIRECT($I$190),0,IF(H60=1,C89,D89))*G8*100))</f>
        <v>0</v>
      </c>
      <c r="T89" s="171">
        <f ca="1">S89</f>
        <v>0</v>
      </c>
      <c r="U89" s="171">
        <f ca="1">S89</f>
        <v>0</v>
      </c>
      <c r="V89" s="171">
        <f ca="1">S89</f>
        <v>0</v>
      </c>
      <c r="W89" s="645" t="s">
        <v>414</v>
      </c>
      <c r="X89" s="955"/>
      <c r="Y89" s="956"/>
      <c r="Z89" s="956"/>
      <c r="AA89" s="957"/>
    </row>
    <row r="90" spans="1:27">
      <c r="A90" s="191"/>
      <c r="B90" s="191"/>
      <c r="C90" s="51">
        <v>29</v>
      </c>
      <c r="D90" s="51">
        <v>29</v>
      </c>
      <c r="E90" s="883"/>
      <c r="F90" s="971" t="s">
        <v>416</v>
      </c>
      <c r="G90" s="346" t="str">
        <f>入力シート!D154</f>
        <v>なし</v>
      </c>
      <c r="H90" s="190">
        <f>IF(G90="あり",1,0)</f>
        <v>0</v>
      </c>
      <c r="I90" s="877" t="s">
        <v>364</v>
      </c>
      <c r="J90" s="928" t="s">
        <v>368</v>
      </c>
      <c r="K90" s="906" t="s">
        <v>412</v>
      </c>
      <c r="L90" s="910" t="s">
        <v>412</v>
      </c>
      <c r="M90" s="910" t="s">
        <v>345</v>
      </c>
      <c r="N90" s="908" t="s">
        <v>412</v>
      </c>
      <c r="O90" s="933">
        <f ca="1">IF(H90=0,0,OFFSET(INDIRECT($I$190),H92,D90+2*H91+H93))</f>
        <v>0</v>
      </c>
      <c r="P90" s="903">
        <f ca="1">O90</f>
        <v>0</v>
      </c>
      <c r="Q90" s="903">
        <f ca="1">P90</f>
        <v>0</v>
      </c>
      <c r="R90" s="903">
        <f ca="1">Q90</f>
        <v>0</v>
      </c>
      <c r="S90" s="933">
        <f>IF(H102=0,0,R90)</f>
        <v>0</v>
      </c>
      <c r="T90" s="903">
        <f>S90</f>
        <v>0</v>
      </c>
      <c r="U90" s="903">
        <f>T90</f>
        <v>0</v>
      </c>
      <c r="V90" s="903">
        <f>U90</f>
        <v>0</v>
      </c>
      <c r="W90" s="894" t="s">
        <v>345</v>
      </c>
      <c r="X90" s="943"/>
      <c r="Y90" s="944"/>
      <c r="Z90" s="944"/>
      <c r="AA90" s="945"/>
    </row>
    <row r="91" spans="1:27">
      <c r="A91" s="191"/>
      <c r="B91" s="191"/>
      <c r="C91" s="51"/>
      <c r="D91" s="51"/>
      <c r="E91" s="883"/>
      <c r="F91" s="996"/>
      <c r="G91" s="346" t="str">
        <f>入力シート!AB154</f>
        <v>認可施設</v>
      </c>
      <c r="H91" s="190">
        <f>INDEX('１～３号対応表'!$B:$B,MATCH(計算シート!$G91,'１～３号対応表'!R:R,0))</f>
        <v>0</v>
      </c>
      <c r="I91" s="988"/>
      <c r="J91" s="929"/>
      <c r="K91" s="907"/>
      <c r="L91" s="911"/>
      <c r="M91" s="911"/>
      <c r="N91" s="989"/>
      <c r="O91" s="935"/>
      <c r="P91" s="904"/>
      <c r="Q91" s="904"/>
      <c r="R91" s="904"/>
      <c r="S91" s="935"/>
      <c r="T91" s="904"/>
      <c r="U91" s="904"/>
      <c r="V91" s="904"/>
      <c r="W91" s="936"/>
      <c r="X91" s="946"/>
      <c r="Y91" s="947"/>
      <c r="Z91" s="947"/>
      <c r="AA91" s="948"/>
    </row>
    <row r="92" spans="1:27">
      <c r="A92" s="191"/>
      <c r="B92" s="191"/>
      <c r="C92" s="51"/>
      <c r="D92" s="51"/>
      <c r="E92" s="883"/>
      <c r="F92" s="996"/>
      <c r="G92" s="346" t="str">
        <f>入力シート!P154</f>
        <v>D地域</v>
      </c>
      <c r="H92" s="190">
        <f>INDEX('１～３号対応表'!$B:$B,MATCH(計算シート!$G92,'１～３号対応表'!S:S,0))</f>
        <v>3</v>
      </c>
      <c r="I92" s="988"/>
      <c r="J92" s="929"/>
      <c r="K92" s="907"/>
      <c r="L92" s="911"/>
      <c r="M92" s="911"/>
      <c r="N92" s="989"/>
      <c r="O92" s="935"/>
      <c r="P92" s="904"/>
      <c r="Q92" s="904"/>
      <c r="R92" s="904"/>
      <c r="S92" s="935"/>
      <c r="T92" s="904"/>
      <c r="U92" s="904"/>
      <c r="V92" s="904"/>
      <c r="W92" s="936"/>
      <c r="X92" s="946"/>
      <c r="Y92" s="947"/>
      <c r="Z92" s="947"/>
      <c r="AA92" s="948"/>
    </row>
    <row r="93" spans="1:27">
      <c r="A93" s="191"/>
      <c r="B93" s="191"/>
      <c r="C93" s="51"/>
      <c r="D93" s="51"/>
      <c r="E93" s="883"/>
      <c r="F93" s="917"/>
      <c r="G93" s="346" t="str">
        <f>入力シート!V154</f>
        <v>標準</v>
      </c>
      <c r="H93" s="190">
        <f>INDEX('１～３号対応表'!$B:$B,MATCH(計算シート!$G93,'１～３号対応表'!U:U,0))</f>
        <v>0</v>
      </c>
      <c r="I93" s="878"/>
      <c r="J93" s="930"/>
      <c r="K93" s="926"/>
      <c r="L93" s="927"/>
      <c r="M93" s="927"/>
      <c r="N93" s="909"/>
      <c r="O93" s="934"/>
      <c r="P93" s="905"/>
      <c r="Q93" s="905"/>
      <c r="R93" s="905"/>
      <c r="S93" s="934"/>
      <c r="T93" s="905"/>
      <c r="U93" s="905"/>
      <c r="V93" s="905"/>
      <c r="W93" s="895"/>
      <c r="X93" s="949"/>
      <c r="Y93" s="950"/>
      <c r="Z93" s="950"/>
      <c r="AA93" s="951"/>
    </row>
    <row r="94" spans="1:27">
      <c r="A94" s="191"/>
      <c r="B94" s="191"/>
      <c r="C94" s="51">
        <v>35</v>
      </c>
      <c r="D94" s="51">
        <v>35</v>
      </c>
      <c r="E94" s="883"/>
      <c r="F94" s="971" t="s">
        <v>415</v>
      </c>
      <c r="G94" s="346" t="str">
        <f>入力シート!D164</f>
        <v>なし</v>
      </c>
      <c r="H94" s="190">
        <f>IF(G94="あり",1,0)</f>
        <v>0</v>
      </c>
      <c r="I94" s="877" t="s">
        <v>364</v>
      </c>
      <c r="J94" s="928" t="s">
        <v>368</v>
      </c>
      <c r="K94" s="906" t="s">
        <v>345</v>
      </c>
      <c r="L94" s="910" t="s">
        <v>412</v>
      </c>
      <c r="M94" s="910" t="s">
        <v>414</v>
      </c>
      <c r="N94" s="908" t="s">
        <v>414</v>
      </c>
      <c r="O94" s="933">
        <f ca="1">IF(H94=0,0,OFFSET(INDIRECT($I$190),H96,D94+2*H95+H97))</f>
        <v>0</v>
      </c>
      <c r="P94" s="903">
        <f ca="1">O94</f>
        <v>0</v>
      </c>
      <c r="Q94" s="903">
        <f ca="1">P94</f>
        <v>0</v>
      </c>
      <c r="R94" s="903">
        <f ca="1">Q94</f>
        <v>0</v>
      </c>
      <c r="S94" s="933">
        <f>IF(H102=0,0,R94)</f>
        <v>0</v>
      </c>
      <c r="T94" s="903">
        <f>S94</f>
        <v>0</v>
      </c>
      <c r="U94" s="903">
        <f>T94</f>
        <v>0</v>
      </c>
      <c r="V94" s="903">
        <f>U94</f>
        <v>0</v>
      </c>
      <c r="W94" s="894" t="s">
        <v>412</v>
      </c>
      <c r="X94" s="943"/>
      <c r="Y94" s="944"/>
      <c r="Z94" s="944"/>
      <c r="AA94" s="945"/>
    </row>
    <row r="95" spans="1:27">
      <c r="A95" s="191"/>
      <c r="B95" s="191"/>
      <c r="C95" s="51"/>
      <c r="D95" s="51"/>
      <c r="E95" s="883"/>
      <c r="F95" s="996"/>
      <c r="G95" s="346" t="str">
        <f>入力シート!AB164</f>
        <v>認可施設</v>
      </c>
      <c r="H95" s="190">
        <f>INDEX('１～３号対応表'!$B:$B,MATCH(計算シート!$G95,'１～３号対応表'!R:R,0))</f>
        <v>0</v>
      </c>
      <c r="I95" s="988"/>
      <c r="J95" s="929"/>
      <c r="K95" s="907"/>
      <c r="L95" s="911"/>
      <c r="M95" s="911"/>
      <c r="N95" s="989"/>
      <c r="O95" s="935"/>
      <c r="P95" s="904"/>
      <c r="Q95" s="904"/>
      <c r="R95" s="904"/>
      <c r="S95" s="935"/>
      <c r="T95" s="904"/>
      <c r="U95" s="904"/>
      <c r="V95" s="904"/>
      <c r="W95" s="936"/>
      <c r="X95" s="946"/>
      <c r="Y95" s="947"/>
      <c r="Z95" s="947"/>
      <c r="AA95" s="948"/>
    </row>
    <row r="96" spans="1:27">
      <c r="A96" s="191"/>
      <c r="B96" s="191"/>
      <c r="C96" s="51"/>
      <c r="D96" s="51"/>
      <c r="E96" s="883"/>
      <c r="F96" s="996"/>
      <c r="G96" s="346" t="str">
        <f>入力シート!P164</f>
        <v>d地域</v>
      </c>
      <c r="H96" s="190">
        <f>INDEX('１～３号対応表'!$B:$B,MATCH(計算シート!$G96,'１～３号対応表'!T:T,0))</f>
        <v>3</v>
      </c>
      <c r="I96" s="988"/>
      <c r="J96" s="929"/>
      <c r="K96" s="907"/>
      <c r="L96" s="911"/>
      <c r="M96" s="911"/>
      <c r="N96" s="989"/>
      <c r="O96" s="935"/>
      <c r="P96" s="904"/>
      <c r="Q96" s="904"/>
      <c r="R96" s="904"/>
      <c r="S96" s="935"/>
      <c r="T96" s="904"/>
      <c r="U96" s="904"/>
      <c r="V96" s="904"/>
      <c r="W96" s="936"/>
      <c r="X96" s="946"/>
      <c r="Y96" s="947"/>
      <c r="Z96" s="947"/>
      <c r="AA96" s="948"/>
    </row>
    <row r="97" spans="1:27">
      <c r="A97" s="191"/>
      <c r="B97" s="191"/>
      <c r="C97" s="51"/>
      <c r="D97" s="51"/>
      <c r="E97" s="883"/>
      <c r="F97" s="917"/>
      <c r="G97" s="346" t="str">
        <f>入力シート!V164</f>
        <v>標準</v>
      </c>
      <c r="H97" s="190">
        <f>INDEX('１～３号対応表'!$B:$B,MATCH(計算シート!$G97,'１～３号対応表'!U:U,0))</f>
        <v>0</v>
      </c>
      <c r="I97" s="878"/>
      <c r="J97" s="930"/>
      <c r="K97" s="926"/>
      <c r="L97" s="927"/>
      <c r="M97" s="927"/>
      <c r="N97" s="909"/>
      <c r="O97" s="934"/>
      <c r="P97" s="905"/>
      <c r="Q97" s="905"/>
      <c r="R97" s="905"/>
      <c r="S97" s="934"/>
      <c r="T97" s="905"/>
      <c r="U97" s="905"/>
      <c r="V97" s="905"/>
      <c r="W97" s="895"/>
      <c r="X97" s="949"/>
      <c r="Y97" s="950"/>
      <c r="Z97" s="950"/>
      <c r="AA97" s="951"/>
    </row>
    <row r="98" spans="1:27" ht="29.25" customHeight="1" thickBot="1">
      <c r="A98" s="51">
        <v>42</v>
      </c>
      <c r="B98" s="51">
        <v>42</v>
      </c>
      <c r="C98" s="51">
        <v>40</v>
      </c>
      <c r="D98" s="51">
        <v>40</v>
      </c>
      <c r="E98" s="883"/>
      <c r="F98" s="133" t="s">
        <v>413</v>
      </c>
      <c r="G98" s="347" t="str">
        <f>入力シート!D173</f>
        <v>なし</v>
      </c>
      <c r="H98" s="190">
        <f>IF(G98="あり",1,0)</f>
        <v>0</v>
      </c>
      <c r="I98" s="130" t="s">
        <v>369</v>
      </c>
      <c r="J98" s="129" t="s">
        <v>368</v>
      </c>
      <c r="K98" s="100">
        <f ca="1">IF(H98=0,0,IF($H$60=1,OFFSET(INDIRECT($G$188&amp;7),17*2*$H$6+1+2*$H$18,A98),OFFSET(INDIRECT($G$188&amp;7),17*2*$H$6+1+2*$H$18,B98)))</f>
        <v>0</v>
      </c>
      <c r="L98" s="97">
        <f ca="1">K98</f>
        <v>0</v>
      </c>
      <c r="M98" s="173">
        <f ca="1">L98</f>
        <v>0</v>
      </c>
      <c r="N98" s="84" t="s">
        <v>412</v>
      </c>
      <c r="O98" s="109">
        <f ca="1">IF(H98=0,0,OFFSET(INDIRECT($I$188&amp;7),13+18*4*H6+3*H18,IF(H60=1,C98,D98)))*I11</f>
        <v>0</v>
      </c>
      <c r="P98" s="180">
        <f t="shared" ref="P98:R101" ca="1" si="5">O98</f>
        <v>0</v>
      </c>
      <c r="Q98" s="189">
        <f t="shared" ca="1" si="5"/>
        <v>0</v>
      </c>
      <c r="R98" s="189">
        <f t="shared" ca="1" si="5"/>
        <v>0</v>
      </c>
      <c r="S98" s="109">
        <f>IF(H102=0,0,R98)</f>
        <v>0</v>
      </c>
      <c r="T98" s="180">
        <f t="shared" ref="T98:V101" si="6">S98</f>
        <v>0</v>
      </c>
      <c r="U98" s="189">
        <f t="shared" si="6"/>
        <v>0</v>
      </c>
      <c r="V98" s="189">
        <f t="shared" si="6"/>
        <v>0</v>
      </c>
      <c r="W98" s="577" t="s">
        <v>345</v>
      </c>
      <c r="X98" s="958" t="s">
        <v>411</v>
      </c>
      <c r="Y98" s="959"/>
      <c r="Z98" s="959"/>
      <c r="AA98" s="960"/>
    </row>
    <row r="99" spans="1:27" ht="14.25" customHeight="1">
      <c r="E99" s="884"/>
      <c r="F99" s="646" t="s">
        <v>3468</v>
      </c>
      <c r="G99" s="121" t="str">
        <f>入力シート!D178</f>
        <v>なし</v>
      </c>
      <c r="H99" s="120">
        <f>IF($H$60=0,0,IF(G99="あり",1,0))</f>
        <v>0</v>
      </c>
      <c r="I99" s="112" t="s">
        <v>364</v>
      </c>
      <c r="J99" s="354" t="s">
        <v>368</v>
      </c>
      <c r="K99" s="663" t="s">
        <v>47</v>
      </c>
      <c r="L99" s="663" t="s">
        <v>47</v>
      </c>
      <c r="M99" s="663" t="s">
        <v>47</v>
      </c>
      <c r="N99" s="558">
        <f>IF(H99=0,0,ROUNDDOWN(入力シート!D181*入力シート!D184*225,-1))</f>
        <v>0</v>
      </c>
      <c r="O99" s="663" t="s">
        <v>47</v>
      </c>
      <c r="P99" s="663" t="s">
        <v>47</v>
      </c>
      <c r="Q99" s="664" t="s">
        <v>3471</v>
      </c>
      <c r="R99" s="664" t="s">
        <v>29</v>
      </c>
      <c r="S99" s="663" t="s">
        <v>47</v>
      </c>
      <c r="T99" s="663" t="s">
        <v>47</v>
      </c>
      <c r="U99" s="664" t="s">
        <v>3556</v>
      </c>
      <c r="V99" s="664" t="s">
        <v>3556</v>
      </c>
      <c r="W99" s="566">
        <f>IF(H99=0,0,入力シート!D188*4500)</f>
        <v>0</v>
      </c>
      <c r="X99" s="351" t="s">
        <v>3559</v>
      </c>
      <c r="Y99" s="352"/>
      <c r="Z99" s="352"/>
      <c r="AA99" s="353"/>
    </row>
    <row r="100" spans="1:27" ht="14.25" customHeight="1">
      <c r="A100" s="51"/>
      <c r="B100" s="51"/>
      <c r="C100" s="51">
        <v>44</v>
      </c>
      <c r="D100" s="51">
        <v>44</v>
      </c>
      <c r="E100" s="882" t="s">
        <v>410</v>
      </c>
      <c r="F100" s="916" t="s">
        <v>3592</v>
      </c>
      <c r="G100" s="918" t="s">
        <v>338</v>
      </c>
      <c r="H100" s="920">
        <f>IF(G11=0,1,0)</f>
        <v>1</v>
      </c>
      <c r="I100" s="877" t="s">
        <v>364</v>
      </c>
      <c r="J100" s="129" t="s">
        <v>368</v>
      </c>
      <c r="K100" s="906" t="s">
        <v>409</v>
      </c>
      <c r="L100" s="910" t="s">
        <v>338</v>
      </c>
      <c r="M100" s="910" t="s">
        <v>409</v>
      </c>
      <c r="N100" s="908" t="s">
        <v>338</v>
      </c>
      <c r="O100" s="93">
        <f ca="1">IF(H100=0,0,OFFSET(INDIRECT($I$190),0,IF(H60=1,C100,D100)))</f>
        <v>21180</v>
      </c>
      <c r="P100" s="71">
        <f t="shared" ca="1" si="5"/>
        <v>21180</v>
      </c>
      <c r="Q100" s="171">
        <f t="shared" ca="1" si="5"/>
        <v>21180</v>
      </c>
      <c r="R100" s="171">
        <f t="shared" ca="1" si="5"/>
        <v>21180</v>
      </c>
      <c r="S100" s="93">
        <f>IF(H102=0,0,R100)</f>
        <v>0</v>
      </c>
      <c r="T100" s="71">
        <f t="shared" si="6"/>
        <v>0</v>
      </c>
      <c r="U100" s="171">
        <f t="shared" si="6"/>
        <v>0</v>
      </c>
      <c r="V100" s="171">
        <f t="shared" si="6"/>
        <v>0</v>
      </c>
      <c r="W100" s="984" t="s">
        <v>345</v>
      </c>
      <c r="X100" s="943"/>
      <c r="Y100" s="944"/>
      <c r="Z100" s="944"/>
      <c r="AA100" s="945"/>
    </row>
    <row r="101" spans="1:27" ht="13.5" customHeight="1" thickBot="1">
      <c r="A101" s="51"/>
      <c r="B101" s="51"/>
      <c r="C101" s="51">
        <v>46</v>
      </c>
      <c r="D101" s="51">
        <v>46</v>
      </c>
      <c r="E101" s="883"/>
      <c r="F101" s="917"/>
      <c r="G101" s="919"/>
      <c r="H101" s="921"/>
      <c r="I101" s="878"/>
      <c r="J101" s="145" t="s">
        <v>383</v>
      </c>
      <c r="K101" s="926"/>
      <c r="L101" s="927"/>
      <c r="M101" s="927"/>
      <c r="N101" s="909"/>
      <c r="O101" s="93">
        <f ca="1">IF(H100=0,0,OFFSET(INDIRECT($I$190),0,IF(H60=1,C101,D101))*G8*100)</f>
        <v>420</v>
      </c>
      <c r="P101" s="71">
        <f t="shared" ca="1" si="5"/>
        <v>420</v>
      </c>
      <c r="Q101" s="171">
        <f t="shared" ca="1" si="5"/>
        <v>420</v>
      </c>
      <c r="R101" s="171">
        <f t="shared" ca="1" si="5"/>
        <v>420</v>
      </c>
      <c r="S101" s="93">
        <f>IF(H102=0,0,R101)</f>
        <v>0</v>
      </c>
      <c r="T101" s="71">
        <f t="shared" si="6"/>
        <v>0</v>
      </c>
      <c r="U101" s="171">
        <f t="shared" si="6"/>
        <v>0</v>
      </c>
      <c r="V101" s="171">
        <f t="shared" si="6"/>
        <v>0</v>
      </c>
      <c r="W101" s="985"/>
      <c r="X101" s="949"/>
      <c r="Y101" s="950"/>
      <c r="Z101" s="950"/>
      <c r="AA101" s="951"/>
    </row>
    <row r="102" spans="1:27" ht="21" customHeight="1" thickTop="1">
      <c r="A102" s="51"/>
      <c r="B102" s="51"/>
      <c r="C102" s="51">
        <v>48</v>
      </c>
      <c r="D102" s="51">
        <v>48</v>
      </c>
      <c r="E102" s="883"/>
      <c r="F102" s="889" t="s">
        <v>408</v>
      </c>
      <c r="G102" s="885" t="str">
        <f>入力シート!D21</f>
        <v>なし</v>
      </c>
      <c r="H102" s="872">
        <f>IF(G102="あり",1,0)</f>
        <v>0</v>
      </c>
      <c r="I102" s="877" t="s">
        <v>364</v>
      </c>
      <c r="J102" s="887" t="s">
        <v>392</v>
      </c>
      <c r="K102" s="924" t="s">
        <v>345</v>
      </c>
      <c r="L102" s="931" t="s">
        <v>345</v>
      </c>
      <c r="M102" s="931" t="s">
        <v>345</v>
      </c>
      <c r="N102" s="908" t="s">
        <v>345</v>
      </c>
      <c r="O102" s="156" t="s">
        <v>345</v>
      </c>
      <c r="P102" s="142" t="s">
        <v>345</v>
      </c>
      <c r="Q102" s="142" t="s">
        <v>345</v>
      </c>
      <c r="R102" s="142" t="s">
        <v>345</v>
      </c>
      <c r="S102" s="109">
        <f ca="1">ROUNDDOWN(IF($H102=0,0,-S$65*OFFSET(INDIRECT($I$188&amp;7),36+18*4*$H$6,IF($H$60=1,$C102,$D102))),-1)</f>
        <v>0</v>
      </c>
      <c r="T102" s="180">
        <f ca="1">ROUNDDOWN(IF($H102=0,0,-T$65*OFFSET(INDIRECT($I$188&amp;7),36+18*4*$H$6,IF($H$60=1,$C102,$D102))),-1)</f>
        <v>0</v>
      </c>
      <c r="U102" s="180">
        <f ca="1">ROUNDDOWN(IF($H102=0,0,-U$65*OFFSET(INDIRECT($I$188&amp;7),36+18*4*$H$6,IF($H$60=1,$C102,$D102))),-1)</f>
        <v>0</v>
      </c>
      <c r="V102" s="180">
        <f ca="1">ROUNDDOWN(IF($H102=0,0,-V$65*OFFSET(INDIRECT($I$188&amp;7),36+18*4*$H$6,IF($H$60=1,$C102,$D102))),-1)</f>
        <v>0</v>
      </c>
      <c r="W102" s="577" t="s">
        <v>345</v>
      </c>
      <c r="X102" s="940" t="s">
        <v>356</v>
      </c>
      <c r="Y102" s="941"/>
      <c r="Z102" s="941"/>
      <c r="AA102" s="942"/>
    </row>
    <row r="103" spans="1:27" ht="21" customHeight="1">
      <c r="A103" s="51"/>
      <c r="B103" s="51"/>
      <c r="C103" s="51"/>
      <c r="D103" s="51"/>
      <c r="E103" s="883"/>
      <c r="F103" s="890"/>
      <c r="G103" s="886"/>
      <c r="H103" s="873"/>
      <c r="I103" s="878"/>
      <c r="J103" s="888"/>
      <c r="K103" s="925"/>
      <c r="L103" s="932"/>
      <c r="M103" s="932"/>
      <c r="N103" s="909"/>
      <c r="O103" s="156" t="s">
        <v>345</v>
      </c>
      <c r="P103" s="142" t="s">
        <v>345</v>
      </c>
      <c r="Q103" s="142" t="s">
        <v>345</v>
      </c>
      <c r="R103" s="142" t="s">
        <v>345</v>
      </c>
      <c r="S103" s="109">
        <f ca="1">ROUNDDOWN(IF($H102=0,0,-S66*OFFSET(INDIRECT($I$188&amp;7),36+18*4*$H$6,IF($H$60=1,$C102,$D102))),-1)</f>
        <v>0</v>
      </c>
      <c r="T103" s="180">
        <f ca="1">ROUNDDOWN(IF($H102=0,0,-T66*OFFSET(INDIRECT($I$188&amp;7),36+18*4*$H$6,IF($H$60=1,$C102,$D102))),-1)</f>
        <v>0</v>
      </c>
      <c r="U103" s="180">
        <f ca="1">ROUNDDOWN(IF($H102=0,0,-U66*OFFSET(INDIRECT($I$188&amp;7),36+18*4*$H$6,IF($H$60=1,$C102,$D102))),-1)</f>
        <v>0</v>
      </c>
      <c r="V103" s="180">
        <f ca="1">ROUNDDOWN(IF($H102=0,0,-V66*OFFSET(INDIRECT($I$188&amp;7),36+18*4*$H$6,IF($H$60=1,$C102,$D102))),-1)</f>
        <v>0</v>
      </c>
      <c r="W103" s="577" t="s">
        <v>345</v>
      </c>
      <c r="X103" s="940"/>
      <c r="Y103" s="941"/>
      <c r="Z103" s="941"/>
      <c r="AA103" s="942"/>
    </row>
    <row r="104" spans="1:27" ht="21" customHeight="1">
      <c r="A104" s="51"/>
      <c r="B104" s="51"/>
      <c r="C104" s="51">
        <v>48</v>
      </c>
      <c r="D104" s="51">
        <v>48</v>
      </c>
      <c r="E104" s="883"/>
      <c r="F104" s="889" t="s">
        <v>407</v>
      </c>
      <c r="G104" s="885" t="str">
        <f>入力シート!D21</f>
        <v>なし</v>
      </c>
      <c r="H104" s="872">
        <f>IF(G104="あり",1,0)</f>
        <v>0</v>
      </c>
      <c r="I104" s="877" t="s">
        <v>364</v>
      </c>
      <c r="J104" s="887" t="s">
        <v>392</v>
      </c>
      <c r="K104" s="187"/>
      <c r="L104" s="186"/>
      <c r="M104" s="186"/>
      <c r="N104" s="185"/>
      <c r="O104" s="156" t="s">
        <v>338</v>
      </c>
      <c r="P104" s="142" t="s">
        <v>338</v>
      </c>
      <c r="Q104" s="142" t="s">
        <v>338</v>
      </c>
      <c r="R104" s="142" t="s">
        <v>338</v>
      </c>
      <c r="S104" s="109">
        <f ca="1">ROUNDDOWN(IF($H104=0,0,-S68*OFFSET(INDIRECT($I$188&amp;7),36+18*4*$H$6,IF($H$60=1,$C104,$D104))),-1)</f>
        <v>0</v>
      </c>
      <c r="T104" s="180">
        <f ca="1">ROUNDDOWN(IF($H104=0,0,-T68*OFFSET(INDIRECT($I$188&amp;7),36+18*4*$H$6,IF($H$60=1,$C104,$D104))),-1)</f>
        <v>0</v>
      </c>
      <c r="U104" s="180">
        <f ca="1">ROUNDDOWN(IF($H104=0,0,-U68*OFFSET(INDIRECT($I$188&amp;7),36+18*4*$H$6,IF($H$60=1,$C104,$D104))),-1)</f>
        <v>0</v>
      </c>
      <c r="V104" s="180">
        <f ca="1">ROUNDDOWN(IF($H104=0,0,-V68*OFFSET(INDIRECT($I$188&amp;7),36+18*4*$H$6,IF($H$60=1,$C104,$D104))),-1)</f>
        <v>0</v>
      </c>
      <c r="W104" s="577"/>
      <c r="X104" s="188" t="s">
        <v>406</v>
      </c>
      <c r="Y104" s="124"/>
      <c r="Z104" s="124"/>
      <c r="AA104" s="123"/>
    </row>
    <row r="105" spans="1:27" ht="21" customHeight="1">
      <c r="A105" s="51"/>
      <c r="B105" s="51"/>
      <c r="C105" s="51"/>
      <c r="D105" s="51"/>
      <c r="E105" s="883"/>
      <c r="F105" s="890"/>
      <c r="G105" s="886"/>
      <c r="H105" s="873"/>
      <c r="I105" s="878"/>
      <c r="J105" s="888"/>
      <c r="K105" s="187"/>
      <c r="L105" s="186"/>
      <c r="M105" s="186"/>
      <c r="N105" s="185"/>
      <c r="O105" s="156" t="s">
        <v>338</v>
      </c>
      <c r="P105" s="142" t="s">
        <v>338</v>
      </c>
      <c r="Q105" s="142" t="s">
        <v>338</v>
      </c>
      <c r="R105" s="142" t="s">
        <v>345</v>
      </c>
      <c r="S105" s="109">
        <f ca="1">ROUNDDOWN(IF($H104=0,0,-S69*OFFSET(INDIRECT($I$188&amp;7),36+18*4*$H$6,IF($H$60=1,$C104,$D104))),-1)</f>
        <v>0</v>
      </c>
      <c r="T105" s="180">
        <f ca="1">ROUNDDOWN(IF($H104=0,0,-T69*OFFSET(INDIRECT($I$188&amp;7),36+18*4*$H$6,IF($H$60=1,$C104,$D104))),-1)</f>
        <v>0</v>
      </c>
      <c r="U105" s="180">
        <f ca="1">ROUNDDOWN(IF($H104=0,0,-U69*OFFSET(INDIRECT($I$188&amp;7),36+18*4*$H$6,IF($H$60=1,$C104,$D104))),-1)</f>
        <v>0</v>
      </c>
      <c r="V105" s="180">
        <f ca="1">ROUNDDOWN(IF($H104=0,0,-V69*OFFSET(INDIRECT($I$188&amp;7),36+18*4*$H$6,IF($H$60=1,$C104,$D104))),-1)</f>
        <v>0</v>
      </c>
      <c r="W105" s="577"/>
      <c r="X105" s="125"/>
      <c r="Y105" s="124"/>
      <c r="Z105" s="124"/>
      <c r="AA105" s="123"/>
    </row>
    <row r="106" spans="1:27" ht="26.25" customHeight="1">
      <c r="A106" s="51"/>
      <c r="B106" s="51"/>
      <c r="C106" s="51">
        <v>50</v>
      </c>
      <c r="D106" s="51">
        <v>50</v>
      </c>
      <c r="E106" s="883"/>
      <c r="F106" s="889" t="s">
        <v>405</v>
      </c>
      <c r="G106" s="891" t="str">
        <f>入力シート!D207</f>
        <v>なし</v>
      </c>
      <c r="H106" s="872">
        <f>IF(G106="あり",1,0)</f>
        <v>0</v>
      </c>
      <c r="I106" s="877" t="s">
        <v>364</v>
      </c>
      <c r="J106" s="887" t="s">
        <v>404</v>
      </c>
      <c r="K106" s="924" t="s">
        <v>338</v>
      </c>
      <c r="L106" s="931" t="s">
        <v>338</v>
      </c>
      <c r="M106" s="931" t="s">
        <v>338</v>
      </c>
      <c r="N106" s="908" t="s">
        <v>338</v>
      </c>
      <c r="O106" s="109">
        <f ca="1">ROUNDDOWN(IF($H106=0,0,-SUM(O65:O66,O88:O89)*OFFSET(INDIRECT($I$190),2,IF($H$60=1,$C106,$D106))),-1)</f>
        <v>0</v>
      </c>
      <c r="P106" s="180">
        <f ca="1">ROUNDDOWN(IF($H106=0,0,-SUM(P65:P66,P74:P75,P88:P89)*OFFSET(INDIRECT($I$190),2,IF($H$60=1,$C106,$D106))),-1)</f>
        <v>0</v>
      </c>
      <c r="Q106" s="71">
        <f ca="1">ROUNDDOWN(IF(H106=0,0,-SUM(Q65:Q66,Q88:Q89)*OFFSET(INDIRECT(I190),2,IF(H60=1,C106,D106))),-1)</f>
        <v>0</v>
      </c>
      <c r="R106" s="94">
        <f ca="1">ROUNDDOWN(IF(H106=0,0,-SUM(R65:R66,R88:R89)*OFFSET(INDIRECT(I190),2,IF(H60=1,C106,D106))),-1)</f>
        <v>0</v>
      </c>
      <c r="S106" s="109">
        <f ca="1">ROUNDDOWN(IF($H106=0,0,-SUM(S65:S66,S88:S89)*OFFSET(INDIRECT($I$190),2,IF($H$60=1,$C106,$D106))),-1)</f>
        <v>0</v>
      </c>
      <c r="T106" s="180">
        <f ca="1">ROUNDDOWN(IF($H106=0,0,-SUM(T65:T66,T74:T75,T88:T89)*OFFSET(INDIRECT($I$190),2,IF($H$60=1,$C106,$D106))),-1)</f>
        <v>0</v>
      </c>
      <c r="U106" s="180">
        <f ca="1">ROUNDDOWN(IF($H106=0,0,-SUM(U65:U66,U88:U89)*OFFSET(INDIRECT($I$190),2,IF($H$60=1,$C106,$D106))),-1)</f>
        <v>0</v>
      </c>
      <c r="V106" s="180">
        <f ca="1">ROUNDDOWN(IF($H106=0,0,-SUM(V65:V66,V88:V89)*OFFSET(INDIRECT($I$190),2,IF($H$60=1,$C106,$D106))),-1)</f>
        <v>0</v>
      </c>
      <c r="W106" s="577" t="s">
        <v>338</v>
      </c>
      <c r="X106" s="940" t="s">
        <v>356</v>
      </c>
      <c r="Y106" s="941"/>
      <c r="Z106" s="941"/>
      <c r="AA106" s="942"/>
    </row>
    <row r="107" spans="1:27" ht="26.25" customHeight="1">
      <c r="A107" s="51"/>
      <c r="B107" s="51"/>
      <c r="C107" s="51"/>
      <c r="D107" s="51"/>
      <c r="E107" s="883"/>
      <c r="F107" s="890"/>
      <c r="G107" s="886"/>
      <c r="H107" s="873"/>
      <c r="I107" s="878"/>
      <c r="J107" s="888"/>
      <c r="K107" s="925"/>
      <c r="L107" s="932"/>
      <c r="M107" s="932"/>
      <c r="N107" s="909"/>
      <c r="O107" s="109">
        <f ca="1">ROUNDDOWN(IF($H106=0,0,-SUM(O66,O89)*OFFSET(INDIRECT($I$190),2,IF($H$60=1,$C106,$D106))),-1)</f>
        <v>0</v>
      </c>
      <c r="P107" s="180">
        <f ca="1">ROUNDDOWN(IF($H106=0,0,-SUM(P66,P75,P89)*OFFSET(INDIRECT($I$190),2,IF($H$60=1,$C106,$D106))),-1)</f>
        <v>0</v>
      </c>
      <c r="Q107" s="71">
        <f ca="1">ROUNDDOWN(IF(H106=0,0,-SUM(Q66,Q89)*OFFSET(INDIRECT(I190),2,IF(H60=1,C106,D106))),-1)</f>
        <v>0</v>
      </c>
      <c r="R107" s="94">
        <f ca="1">ROUNDDOWN(IF(H106=0,0,-SUM(R66,R89)*OFFSET(INDIRECT(I190),2,IF(H60=1,C106,D106))),-1)</f>
        <v>0</v>
      </c>
      <c r="S107" s="109">
        <f ca="1">ROUNDDOWN(IF($H106=0,0,-SUM(S66,S89)*OFFSET(INDIRECT($I$190),2,IF($H$60=1,$C106,$D106))),-1)</f>
        <v>0</v>
      </c>
      <c r="T107" s="180">
        <f ca="1">ROUNDDOWN(IF($H106=0,0,-SUM(T66,T75,T89)*OFFSET(INDIRECT($I$190),2,IF($H$60=1,$C106,$D106))),-1)</f>
        <v>0</v>
      </c>
      <c r="U107" s="180">
        <f ca="1">ROUNDDOWN(IF($H106=0,0,-SUM(U66,U89)*OFFSET(INDIRECT($I$190),2,IF($H$60=1,$C106,$D106))),-1)</f>
        <v>0</v>
      </c>
      <c r="V107" s="180">
        <f ca="1">ROUNDDOWN(IF($H106=0,0,-SUM(V66,V89)*OFFSET(INDIRECT($I$190),2,IF($H$60=1,$C106,$D106))),-1)</f>
        <v>0</v>
      </c>
      <c r="W107" s="577" t="s">
        <v>338</v>
      </c>
      <c r="X107" s="1024" t="s">
        <v>401</v>
      </c>
      <c r="Y107" s="941"/>
      <c r="Z107" s="941"/>
      <c r="AA107" s="942"/>
    </row>
    <row r="108" spans="1:27" ht="21" customHeight="1">
      <c r="A108" s="51"/>
      <c r="B108" s="51"/>
      <c r="C108" s="51">
        <v>50</v>
      </c>
      <c r="D108" s="51">
        <v>50</v>
      </c>
      <c r="E108" s="883"/>
      <c r="F108" s="889" t="s">
        <v>403</v>
      </c>
      <c r="G108" s="891" t="str">
        <f>入力シート!D207</f>
        <v>なし</v>
      </c>
      <c r="H108" s="872">
        <f>IF(G108="あり",1,0)</f>
        <v>0</v>
      </c>
      <c r="I108" s="877" t="s">
        <v>364</v>
      </c>
      <c r="J108" s="887" t="s">
        <v>392</v>
      </c>
      <c r="K108" s="184"/>
      <c r="L108" s="183"/>
      <c r="M108" s="183"/>
      <c r="N108" s="182"/>
      <c r="O108" s="109">
        <f ca="1">ROUNDDOWN(IF($H108=0,0,-SUM(O68:O69,O88:O89)*OFFSET(INDIRECT($I$190),2,IF($H$60=1,$C$108,$D$108))),-1)</f>
        <v>0</v>
      </c>
      <c r="P108" s="180">
        <f ca="1">ROUNDDOWN(IF($H108=0,0,-SUM(P68:P69,P74:P75,P88:P89)*OFFSET(INDIRECT($I$190),2,IF($H$60=1,$C$108,$D$108))),-1)</f>
        <v>0</v>
      </c>
      <c r="Q108" s="180">
        <f ca="1">ROUNDDOWN(IF($H108=0,0,-SUM(Q68:Q69,Q88:Q89)*OFFSET(INDIRECT($I$190),2,IF($H$60=1,$C$108,$D$108))),-1)</f>
        <v>0</v>
      </c>
      <c r="R108" s="181">
        <f ca="1">ROUNDDOWN(IF($H108=0,0,-SUM(R68:R69,R88:R89)*OFFSET(INDIRECT($I$190),2,IF($H$60=1,$C$108,$D$108))),-1)</f>
        <v>0</v>
      </c>
      <c r="S108" s="109">
        <f ca="1">ROUNDDOWN(IF($H108=0,0,-SUM(S68:S69,S88:S89)*OFFSET(INDIRECT($I$190),2,IF($H$60=1,$C$108,$D$108))),-1)</f>
        <v>0</v>
      </c>
      <c r="T108" s="180">
        <f ca="1">ROUNDDOWN(IF($H108=0,0,-SUM(T68:T69,T74:T75,T88:T89)*OFFSET(INDIRECT($I$190),2,IF($H$60=1,$C$108,$D$108))),-1)</f>
        <v>0</v>
      </c>
      <c r="U108" s="180">
        <f ca="1">ROUNDDOWN(IF($H108=0,0,-SUM(U68:U69,U88:U89)*OFFSET(INDIRECT($I$190),2,IF($H$60=1,$C$108,$D$108))),-1)</f>
        <v>0</v>
      </c>
      <c r="V108" s="180">
        <f ca="1">ROUNDDOWN(IF($H108=0,0,-SUM(V68:V69,V88:V89)*OFFSET(INDIRECT($I$190),2,IF($H$60=1,$C$108,$D$108))),-1)</f>
        <v>0</v>
      </c>
      <c r="W108" s="578"/>
      <c r="X108" s="179" t="s">
        <v>402</v>
      </c>
      <c r="Y108" s="178"/>
      <c r="Z108" s="178"/>
      <c r="AA108" s="177"/>
    </row>
    <row r="109" spans="1:27" ht="21" customHeight="1">
      <c r="A109" s="51"/>
      <c r="B109" s="51"/>
      <c r="C109" s="51"/>
      <c r="D109" s="51"/>
      <c r="E109" s="883"/>
      <c r="F109" s="890"/>
      <c r="G109" s="886"/>
      <c r="H109" s="873"/>
      <c r="I109" s="878"/>
      <c r="J109" s="888"/>
      <c r="K109" s="184"/>
      <c r="L109" s="183"/>
      <c r="M109" s="183"/>
      <c r="N109" s="182"/>
      <c r="O109" s="109">
        <f ca="1">ROUNDDOWN(IF($H108=0,0,-SUM(O69,O89)*OFFSET(INDIRECT($I$190),2,IF($H60=1,$C$108,$D$108))),-1)</f>
        <v>0</v>
      </c>
      <c r="P109" s="180">
        <f ca="1">ROUNDDOWN(IF($H108=0,0,-SUM(P69,P75,P89)*OFFSET(INDIRECT($I$190),2,IF($H$60=1,$C$108,$D$108))),-1)</f>
        <v>0</v>
      </c>
      <c r="Q109" s="180">
        <f ca="1">ROUNDDOWN(IF($H108=0,0,-SUM(Q69,Q89)*OFFSET(INDIRECT($I$190),2,IF($H60=1,$C$108,$D$108))),-1)</f>
        <v>0</v>
      </c>
      <c r="R109" s="181">
        <f ca="1">ROUNDDOWN(IF($H108=0,0,-SUM(R69,R89)*OFFSET(INDIRECT($I$190),2,IF($H60=1,$C$108,$D$108))),-1)</f>
        <v>0</v>
      </c>
      <c r="S109" s="109">
        <f ca="1">ROUNDDOWN(IF($H108=0,0,-SUM(S69,S89)*OFFSET(INDIRECT($I$190),2,IF($H60=1,$C$108,$D$108))),-1)</f>
        <v>0</v>
      </c>
      <c r="T109" s="180">
        <f ca="1">ROUNDDOWN(IF($H108=0,0,-SUM(T69,T75,T89)*OFFSET(INDIRECT($I$190),2,IF($H$60=1,$C$108,$D$108))),-1)</f>
        <v>0</v>
      </c>
      <c r="U109" s="180">
        <f ca="1">ROUNDDOWN(IF($H108=0,0,-SUM(U69,U89)*OFFSET(INDIRECT($I$190),2,IF($H60=1,$C$108,$D$108))),-1)</f>
        <v>0</v>
      </c>
      <c r="V109" s="180">
        <f ca="1">ROUNDDOWN(IF($H108=0,0,-SUM(V69,V89)*OFFSET(INDIRECT($I$190),2,IF($H60=1,$C$108,$D$108))),-1)</f>
        <v>0</v>
      </c>
      <c r="W109" s="578"/>
      <c r="X109" s="179" t="s">
        <v>401</v>
      </c>
      <c r="Y109" s="178"/>
      <c r="Z109" s="178"/>
      <c r="AA109" s="177"/>
    </row>
    <row r="110" spans="1:27" ht="14.25" customHeight="1">
      <c r="A110" s="51">
        <v>46</v>
      </c>
      <c r="B110" s="51">
        <v>46</v>
      </c>
      <c r="C110" s="51">
        <v>52</v>
      </c>
      <c r="D110" s="51">
        <v>52</v>
      </c>
      <c r="E110" s="883"/>
      <c r="F110" s="976" t="s">
        <v>400</v>
      </c>
      <c r="G110" s="891" t="str">
        <f>入力シート!D212</f>
        <v>なし</v>
      </c>
      <c r="H110" s="872">
        <f>IF(G110="あり",1,0)</f>
        <v>0</v>
      </c>
      <c r="I110" s="877" t="s">
        <v>364</v>
      </c>
      <c r="J110" s="129" t="s">
        <v>368</v>
      </c>
      <c r="K110" s="176">
        <f ca="1">IF(H110=0,0,-OFFSET(INDIRECT($G$190),0,IF(H60=1,A110,B110)))</f>
        <v>0</v>
      </c>
      <c r="L110" s="175">
        <f t="shared" ref="L110:M118" ca="1" si="7">K110</f>
        <v>0</v>
      </c>
      <c r="M110" s="165">
        <f t="shared" ca="1" si="7"/>
        <v>0</v>
      </c>
      <c r="N110" s="165" t="s">
        <v>338</v>
      </c>
      <c r="O110" s="93">
        <f ca="1">IF(H110=0,0,-OFFSET(INDIRECT($I$190),1,IF(H60=1,C110,D110)))</f>
        <v>0</v>
      </c>
      <c r="P110" s="71">
        <f t="shared" ref="P110:R115" ca="1" si="8">O110</f>
        <v>0</v>
      </c>
      <c r="Q110" s="171">
        <f t="shared" ca="1" si="8"/>
        <v>0</v>
      </c>
      <c r="R110" s="171">
        <f t="shared" ca="1" si="8"/>
        <v>0</v>
      </c>
      <c r="S110" s="93">
        <f>IF(H102=0,0,R110)</f>
        <v>0</v>
      </c>
      <c r="T110" s="71">
        <f t="shared" ref="T110:V115" si="9">S110</f>
        <v>0</v>
      </c>
      <c r="U110" s="171">
        <f t="shared" si="9"/>
        <v>0</v>
      </c>
      <c r="V110" s="171">
        <f t="shared" si="9"/>
        <v>0</v>
      </c>
      <c r="W110" s="984" t="s">
        <v>338</v>
      </c>
      <c r="X110" s="943"/>
      <c r="Y110" s="944"/>
      <c r="Z110" s="944"/>
      <c r="AA110" s="945"/>
    </row>
    <row r="111" spans="1:27" ht="13.5" customHeight="1" thickBot="1">
      <c r="A111" s="51"/>
      <c r="B111" s="51"/>
      <c r="C111" s="51"/>
      <c r="D111" s="51"/>
      <c r="E111" s="883"/>
      <c r="F111" s="977"/>
      <c r="G111" s="885"/>
      <c r="H111" s="873"/>
      <c r="I111" s="878"/>
      <c r="J111" s="145" t="s">
        <v>382</v>
      </c>
      <c r="K111" s="93">
        <f ca="1">IF(H110=0,0,-OFFSET(INDIRECT($G$190),1,IF(H60=1,A110,B110))*G8*100)</f>
        <v>0</v>
      </c>
      <c r="L111" s="175">
        <f t="shared" ca="1" si="7"/>
        <v>0</v>
      </c>
      <c r="M111" s="165">
        <f t="shared" ca="1" si="7"/>
        <v>0</v>
      </c>
      <c r="N111" s="165" t="s">
        <v>345</v>
      </c>
      <c r="O111" s="93">
        <f ca="1">IF(H110=0,0,-OFFSET(INDIRECT($I$190),2,IF(H60=1,C110,D110))*G8*100)</f>
        <v>0</v>
      </c>
      <c r="P111" s="71">
        <f t="shared" ca="1" si="8"/>
        <v>0</v>
      </c>
      <c r="Q111" s="171">
        <f t="shared" ca="1" si="8"/>
        <v>0</v>
      </c>
      <c r="R111" s="171">
        <f t="shared" ca="1" si="8"/>
        <v>0</v>
      </c>
      <c r="S111" s="93">
        <f>IF(H102=0,0,R111)</f>
        <v>0</v>
      </c>
      <c r="T111" s="71">
        <f t="shared" si="9"/>
        <v>0</v>
      </c>
      <c r="U111" s="171">
        <f t="shared" si="9"/>
        <v>0</v>
      </c>
      <c r="V111" s="171">
        <f t="shared" si="9"/>
        <v>0</v>
      </c>
      <c r="W111" s="985"/>
      <c r="X111" s="949"/>
      <c r="Y111" s="950"/>
      <c r="Z111" s="950"/>
      <c r="AA111" s="951"/>
    </row>
    <row r="112" spans="1:27" ht="14.25" customHeight="1" thickTop="1">
      <c r="A112" s="51">
        <v>48</v>
      </c>
      <c r="B112" s="51">
        <v>48</v>
      </c>
      <c r="C112" s="51">
        <v>54</v>
      </c>
      <c r="D112" s="51">
        <v>54</v>
      </c>
      <c r="E112" s="883"/>
      <c r="F112" s="971" t="s">
        <v>399</v>
      </c>
      <c r="G112" s="972" t="s">
        <v>338</v>
      </c>
      <c r="H112" s="974">
        <f>IF(G50=0,0,1)</f>
        <v>0</v>
      </c>
      <c r="I112" s="877" t="s">
        <v>364</v>
      </c>
      <c r="J112" s="129" t="s">
        <v>368</v>
      </c>
      <c r="K112" s="93">
        <f ca="1">IF(H112=0,0,ROUNDDOWN(-OFFSET(INDIRECT($G$190),0,IF(H60=1,A112,B112))*G50/2,-1))</f>
        <v>0</v>
      </c>
      <c r="L112" s="175">
        <f t="shared" ca="1" si="7"/>
        <v>0</v>
      </c>
      <c r="M112" s="165">
        <f t="shared" ca="1" si="7"/>
        <v>0</v>
      </c>
      <c r="N112" s="165" t="s">
        <v>338</v>
      </c>
      <c r="O112" s="93">
        <f ca="1">IF(H112=0,0,ROUNDDOWN(-OFFSET(INDIRECT($I$190),1,IF(H60=1,C112,D112))*G50/2,-1))</f>
        <v>0</v>
      </c>
      <c r="P112" s="71">
        <f t="shared" ca="1" si="8"/>
        <v>0</v>
      </c>
      <c r="Q112" s="171">
        <f t="shared" ca="1" si="8"/>
        <v>0</v>
      </c>
      <c r="R112" s="171">
        <f t="shared" ca="1" si="8"/>
        <v>0</v>
      </c>
      <c r="S112" s="93">
        <f>IF(H102=0,0,R112)</f>
        <v>0</v>
      </c>
      <c r="T112" s="71">
        <f t="shared" si="9"/>
        <v>0</v>
      </c>
      <c r="U112" s="171">
        <f t="shared" si="9"/>
        <v>0</v>
      </c>
      <c r="V112" s="171">
        <f t="shared" si="9"/>
        <v>0</v>
      </c>
      <c r="W112" s="984" t="s">
        <v>338</v>
      </c>
      <c r="X112" s="943"/>
      <c r="Y112" s="944"/>
      <c r="Z112" s="944"/>
      <c r="AA112" s="945"/>
    </row>
    <row r="113" spans="1:27" ht="13.5" customHeight="1" thickBot="1">
      <c r="A113" s="51"/>
      <c r="B113" s="51"/>
      <c r="C113" s="51"/>
      <c r="D113" s="51"/>
      <c r="E113" s="883"/>
      <c r="F113" s="917"/>
      <c r="G113" s="973"/>
      <c r="H113" s="975"/>
      <c r="I113" s="878"/>
      <c r="J113" s="145" t="s">
        <v>382</v>
      </c>
      <c r="K113" s="93">
        <f ca="1">IF(H112=0,0,ROUNDDOWN(-OFFSET(INDIRECT($G$190),1,IF(H60=1,A112,B112))*G50/2*G8*100,-1))</f>
        <v>0</v>
      </c>
      <c r="L113" s="175">
        <f t="shared" ca="1" si="7"/>
        <v>0</v>
      </c>
      <c r="M113" s="165">
        <f t="shared" ca="1" si="7"/>
        <v>0</v>
      </c>
      <c r="N113" s="165" t="s">
        <v>338</v>
      </c>
      <c r="O113" s="93">
        <f ca="1">IF(H112=0,0,ROUNDDOWN(-OFFSET(INDIRECT($I$190),2,IF(H60=1,C112,D112))*G50/2*G8*100,-1))</f>
        <v>0</v>
      </c>
      <c r="P113" s="71">
        <f t="shared" ca="1" si="8"/>
        <v>0</v>
      </c>
      <c r="Q113" s="171">
        <f t="shared" ca="1" si="8"/>
        <v>0</v>
      </c>
      <c r="R113" s="171">
        <f t="shared" ca="1" si="8"/>
        <v>0</v>
      </c>
      <c r="S113" s="93">
        <f>IF(H102=0,0,R113)</f>
        <v>0</v>
      </c>
      <c r="T113" s="71">
        <f t="shared" si="9"/>
        <v>0</v>
      </c>
      <c r="U113" s="171">
        <f t="shared" si="9"/>
        <v>0</v>
      </c>
      <c r="V113" s="171">
        <f t="shared" si="9"/>
        <v>0</v>
      </c>
      <c r="W113" s="985"/>
      <c r="X113" s="949"/>
      <c r="Y113" s="950"/>
      <c r="Z113" s="950"/>
      <c r="AA113" s="951"/>
    </row>
    <row r="114" spans="1:27" ht="14.25" customHeight="1" thickTop="1">
      <c r="A114" s="51">
        <v>50</v>
      </c>
      <c r="B114" s="51">
        <v>50</v>
      </c>
      <c r="C114" s="51">
        <v>56</v>
      </c>
      <c r="D114" s="51">
        <v>56</v>
      </c>
      <c r="E114" s="883"/>
      <c r="F114" s="971" t="s">
        <v>398</v>
      </c>
      <c r="G114" s="891" t="str">
        <f>入力シート!D225</f>
        <v>なし</v>
      </c>
      <c r="H114" s="872">
        <f>IF(G114="あり",1,0)</f>
        <v>0</v>
      </c>
      <c r="I114" s="877" t="s">
        <v>364</v>
      </c>
      <c r="J114" s="129" t="s">
        <v>368</v>
      </c>
      <c r="K114" s="93">
        <f ca="1">IF(H114=0,0,ROUNDDOWN(-OFFSET(INDIRECT($G$190),0,IF(H60=1,A114,B114))*G51/2,-1))</f>
        <v>0</v>
      </c>
      <c r="L114" s="175">
        <f t="shared" ca="1" si="7"/>
        <v>0</v>
      </c>
      <c r="M114" s="165">
        <f t="shared" ca="1" si="7"/>
        <v>0</v>
      </c>
      <c r="N114" s="165" t="s">
        <v>338</v>
      </c>
      <c r="O114" s="93">
        <f ca="1">IF(H114=0,0,ROUNDDOWN(-OFFSET(INDIRECT($I$190),1,IF(H60=1,C114,D114))*G51/2,-1))</f>
        <v>0</v>
      </c>
      <c r="P114" s="71">
        <f t="shared" ca="1" si="8"/>
        <v>0</v>
      </c>
      <c r="Q114" s="171">
        <f t="shared" ca="1" si="8"/>
        <v>0</v>
      </c>
      <c r="R114" s="171">
        <f t="shared" ca="1" si="8"/>
        <v>0</v>
      </c>
      <c r="S114" s="93">
        <f>IF(H102=0,0,R114)</f>
        <v>0</v>
      </c>
      <c r="T114" s="71">
        <f t="shared" si="9"/>
        <v>0</v>
      </c>
      <c r="U114" s="171">
        <f t="shared" si="9"/>
        <v>0</v>
      </c>
      <c r="V114" s="171">
        <f t="shared" si="9"/>
        <v>0</v>
      </c>
      <c r="W114" s="984" t="s">
        <v>338</v>
      </c>
      <c r="X114" s="943"/>
      <c r="Y114" s="944"/>
      <c r="Z114" s="944"/>
      <c r="AA114" s="945"/>
    </row>
    <row r="115" spans="1:27" ht="13.5" customHeight="1">
      <c r="A115" s="51"/>
      <c r="B115" s="51"/>
      <c r="C115" s="51"/>
      <c r="D115" s="51"/>
      <c r="E115" s="883"/>
      <c r="F115" s="917"/>
      <c r="G115" s="886"/>
      <c r="H115" s="873"/>
      <c r="I115" s="878"/>
      <c r="J115" s="145" t="s">
        <v>382</v>
      </c>
      <c r="K115" s="93">
        <f ca="1">IF(H114=0,0,ROUNDDOWN(-OFFSET(INDIRECT($G$190),1,IF(H60=1,A114,B114))*G51/2*G8*100,-1))</f>
        <v>0</v>
      </c>
      <c r="L115" s="175">
        <f t="shared" ca="1" si="7"/>
        <v>0</v>
      </c>
      <c r="M115" s="165">
        <f t="shared" ca="1" si="7"/>
        <v>0</v>
      </c>
      <c r="N115" s="165" t="s">
        <v>338</v>
      </c>
      <c r="O115" s="93">
        <f ca="1">IF(H114=0,0,ROUNDDOWN(-OFFSET(INDIRECT($I$190),2,IF(H60=1,C114,D114))*G51/2*G8*100,-1))</f>
        <v>0</v>
      </c>
      <c r="P115" s="71">
        <f t="shared" ca="1" si="8"/>
        <v>0</v>
      </c>
      <c r="Q115" s="171">
        <f t="shared" ca="1" si="8"/>
        <v>0</v>
      </c>
      <c r="R115" s="171">
        <f t="shared" ca="1" si="8"/>
        <v>0</v>
      </c>
      <c r="S115" s="93">
        <f>IF(H102=0,0,R115)</f>
        <v>0</v>
      </c>
      <c r="T115" s="71">
        <f t="shared" si="9"/>
        <v>0</v>
      </c>
      <c r="U115" s="171">
        <f t="shared" si="9"/>
        <v>0</v>
      </c>
      <c r="V115" s="171">
        <f t="shared" si="9"/>
        <v>0</v>
      </c>
      <c r="W115" s="985"/>
      <c r="X115" s="949"/>
      <c r="Y115" s="950"/>
      <c r="Z115" s="950"/>
      <c r="AA115" s="951"/>
    </row>
    <row r="116" spans="1:27" ht="13.5" customHeight="1">
      <c r="A116" s="161">
        <v>52</v>
      </c>
      <c r="B116" s="161">
        <v>52</v>
      </c>
      <c r="C116" s="161">
        <v>58</v>
      </c>
      <c r="D116" s="161">
        <v>58</v>
      </c>
      <c r="E116" s="883"/>
      <c r="F116" s="1019" t="s">
        <v>397</v>
      </c>
      <c r="G116" s="891" t="str">
        <f>入力シート!D230</f>
        <v>なし</v>
      </c>
      <c r="H116" s="872">
        <f>IF(G116="あり",1,0)</f>
        <v>0</v>
      </c>
      <c r="I116" s="877" t="s">
        <v>364</v>
      </c>
      <c r="J116" s="129" t="s">
        <v>368</v>
      </c>
      <c r="K116" s="109">
        <f ca="1">IF(H116=0,0,IF(H60=1,OFFSET(INDIRECT($G$190),0,A116),OFFSET(INDIRECT($G$190),0,B116)))</f>
        <v>0</v>
      </c>
      <c r="L116" s="97">
        <f t="shared" ca="1" si="7"/>
        <v>0</v>
      </c>
      <c r="M116" s="173">
        <f t="shared" ca="1" si="7"/>
        <v>0</v>
      </c>
      <c r="N116" s="165" t="s">
        <v>338</v>
      </c>
      <c r="O116" s="174">
        <f ca="1">IF(H116=0,0,OFFSET(INDIRECT($I$190),0,IF(H60=1,C116,D116)))</f>
        <v>0</v>
      </c>
      <c r="P116" s="171">
        <f ca="1">O116</f>
        <v>0</v>
      </c>
      <c r="Q116" s="171">
        <f ca="1">O116</f>
        <v>0</v>
      </c>
      <c r="R116" s="171">
        <f ca="1">O116</f>
        <v>0</v>
      </c>
      <c r="S116" s="174">
        <f>IF(H102=0,0,O116)</f>
        <v>0</v>
      </c>
      <c r="T116" s="171">
        <f>S116</f>
        <v>0</v>
      </c>
      <c r="U116" s="171">
        <f>S116</f>
        <v>0</v>
      </c>
      <c r="V116" s="171">
        <f>S116</f>
        <v>0</v>
      </c>
      <c r="W116" s="579"/>
      <c r="X116" s="141"/>
      <c r="Y116" s="140"/>
      <c r="Z116" s="140"/>
      <c r="AA116" s="139"/>
    </row>
    <row r="117" spans="1:27" ht="13.5" customHeight="1">
      <c r="A117" s="161">
        <v>54</v>
      </c>
      <c r="B117" s="161">
        <v>54</v>
      </c>
      <c r="C117" s="161">
        <v>60</v>
      </c>
      <c r="D117" s="161">
        <v>60</v>
      </c>
      <c r="E117" s="883"/>
      <c r="F117" s="1020"/>
      <c r="G117" s="886"/>
      <c r="H117" s="873"/>
      <c r="I117" s="878"/>
      <c r="J117" s="145" t="s">
        <v>382</v>
      </c>
      <c r="K117" s="109">
        <f ca="1">IF(H116=0,0,IF(H60=1,OFFSET(INDIRECT($G$190),0,A117)*$G$8*100,OFFSET(INDIRECT($G$190),0,B117)*$G$8*100))</f>
        <v>0</v>
      </c>
      <c r="L117" s="97">
        <f t="shared" ca="1" si="7"/>
        <v>0</v>
      </c>
      <c r="M117" s="173">
        <f t="shared" ca="1" si="7"/>
        <v>0</v>
      </c>
      <c r="N117" s="165" t="s">
        <v>338</v>
      </c>
      <c r="O117" s="172">
        <f ca="1">IF(H116=0,0,OFFSET(INDIRECT($I$190),0,IF(H60=1,C117,D117))*G8*100)</f>
        <v>0</v>
      </c>
      <c r="P117" s="171">
        <f ca="1">O117</f>
        <v>0</v>
      </c>
      <c r="Q117" s="171">
        <f ca="1">O117</f>
        <v>0</v>
      </c>
      <c r="R117" s="171">
        <f ca="1">O117</f>
        <v>0</v>
      </c>
      <c r="S117" s="172">
        <f ca="1">IF(H102=0,0,IF(H116=0,0,OFFSET(INDIRECT($I$190),0,IF(H60=1,C117,D117))*G8*100))</f>
        <v>0</v>
      </c>
      <c r="T117" s="171">
        <f ca="1">S117</f>
        <v>0</v>
      </c>
      <c r="U117" s="171">
        <f ca="1">S117</f>
        <v>0</v>
      </c>
      <c r="V117" s="171">
        <f ca="1">S117</f>
        <v>0</v>
      </c>
      <c r="W117" s="579"/>
      <c r="X117" s="141"/>
      <c r="Y117" s="140"/>
      <c r="Z117" s="140"/>
      <c r="AA117" s="139"/>
    </row>
    <row r="118" spans="1:27" ht="14.25" customHeight="1">
      <c r="A118" s="161">
        <v>56</v>
      </c>
      <c r="B118" s="161">
        <v>56</v>
      </c>
      <c r="C118" s="161">
        <v>62</v>
      </c>
      <c r="D118" s="161">
        <v>62</v>
      </c>
      <c r="E118" s="883"/>
      <c r="F118" s="170" t="s">
        <v>396</v>
      </c>
      <c r="G118" s="132" t="str">
        <f>入力シート!D237</f>
        <v>なし</v>
      </c>
      <c r="H118" s="131">
        <f>IF(G118="あり",1,0)</f>
        <v>0</v>
      </c>
      <c r="I118" s="158" t="s">
        <v>364</v>
      </c>
      <c r="J118" s="169" t="s">
        <v>395</v>
      </c>
      <c r="K118" s="168">
        <f ca="1">IF(H118=0,1,OFFSET(INDIRECT($G$190),1,IF(H60=1,A118,B118)))</f>
        <v>1</v>
      </c>
      <c r="L118" s="167">
        <f t="shared" ca="1" si="7"/>
        <v>1</v>
      </c>
      <c r="M118" s="166">
        <f t="shared" ca="1" si="7"/>
        <v>1</v>
      </c>
      <c r="N118" s="165" t="s">
        <v>338</v>
      </c>
      <c r="O118" s="156" t="s">
        <v>338</v>
      </c>
      <c r="P118" s="142" t="s">
        <v>338</v>
      </c>
      <c r="Q118" s="142" t="s">
        <v>338</v>
      </c>
      <c r="R118" s="142" t="s">
        <v>338</v>
      </c>
      <c r="S118" s="164" t="str">
        <f>R118</f>
        <v>－</v>
      </c>
      <c r="T118" s="163" t="str">
        <f>S118</f>
        <v>－</v>
      </c>
      <c r="U118" s="162" t="str">
        <f t="shared" ref="U118:V120" si="10">T118</f>
        <v>－</v>
      </c>
      <c r="V118" s="162" t="str">
        <f t="shared" si="10"/>
        <v>－</v>
      </c>
      <c r="W118" s="579" t="s">
        <v>338</v>
      </c>
      <c r="X118" s="141"/>
      <c r="Y118" s="140"/>
      <c r="Z118" s="140"/>
      <c r="AA118" s="139"/>
    </row>
    <row r="119" spans="1:27" ht="39.6">
      <c r="A119" s="161"/>
      <c r="B119" s="161"/>
      <c r="C119" s="161">
        <v>62</v>
      </c>
      <c r="D119" s="161">
        <v>62</v>
      </c>
      <c r="E119" s="883"/>
      <c r="F119" s="160" t="s">
        <v>394</v>
      </c>
      <c r="G119" s="132" t="str">
        <f>入力シート!Q237</f>
        <v>なし</v>
      </c>
      <c r="H119" s="131">
        <f>IF(G119="あり",1,0)</f>
        <v>0</v>
      </c>
      <c r="I119" s="158" t="s">
        <v>364</v>
      </c>
      <c r="J119" s="157" t="s">
        <v>392</v>
      </c>
      <c r="K119" s="156" t="s">
        <v>338</v>
      </c>
      <c r="L119" s="142" t="s">
        <v>338</v>
      </c>
      <c r="M119" s="143" t="s">
        <v>338</v>
      </c>
      <c r="N119" s="155" t="s">
        <v>338</v>
      </c>
      <c r="O119" s="154">
        <f ca="1">IF(H119=0,1,OFFSET(INDIRECT($I$190),2,IF(H$60=1,C119,D119)))</f>
        <v>1</v>
      </c>
      <c r="P119" s="153">
        <f t="shared" ref="P119:R120" ca="1" si="11">O119</f>
        <v>1</v>
      </c>
      <c r="Q119" s="152">
        <f t="shared" ca="1" si="11"/>
        <v>1</v>
      </c>
      <c r="R119" s="152">
        <f t="shared" ca="1" si="11"/>
        <v>1</v>
      </c>
      <c r="S119" s="154">
        <f ca="1">R119</f>
        <v>1</v>
      </c>
      <c r="T119" s="153">
        <f ca="1">S119</f>
        <v>1</v>
      </c>
      <c r="U119" s="152">
        <f t="shared" ca="1" si="10"/>
        <v>1</v>
      </c>
      <c r="V119" s="152">
        <f t="shared" ca="1" si="10"/>
        <v>1</v>
      </c>
      <c r="W119" s="579" t="s">
        <v>338</v>
      </c>
      <c r="X119" s="141"/>
      <c r="Y119" s="140"/>
      <c r="Z119" s="140"/>
      <c r="AA119" s="139"/>
    </row>
    <row r="120" spans="1:27" ht="40.200000000000003" thickBot="1">
      <c r="A120" s="161"/>
      <c r="B120" s="161"/>
      <c r="C120" s="161">
        <v>62</v>
      </c>
      <c r="D120" s="161">
        <v>62</v>
      </c>
      <c r="E120" s="884"/>
      <c r="F120" s="160" t="s">
        <v>393</v>
      </c>
      <c r="G120" s="159" t="str">
        <f>入力シート!Q237</f>
        <v>なし</v>
      </c>
      <c r="H120" s="131">
        <f>IF(G120="あり",1,0)</f>
        <v>0</v>
      </c>
      <c r="I120" s="158" t="s">
        <v>364</v>
      </c>
      <c r="J120" s="157" t="s">
        <v>392</v>
      </c>
      <c r="K120" s="156" t="s">
        <v>338</v>
      </c>
      <c r="L120" s="142" t="s">
        <v>338</v>
      </c>
      <c r="M120" s="143" t="s">
        <v>338</v>
      </c>
      <c r="N120" s="155" t="s">
        <v>338</v>
      </c>
      <c r="O120" s="154">
        <f ca="1">IF(H120=0,1,OFFSET(INDIRECT($I$190),2,IF(H$60=1,C120,D120)))</f>
        <v>1</v>
      </c>
      <c r="P120" s="153">
        <f t="shared" ca="1" si="11"/>
        <v>1</v>
      </c>
      <c r="Q120" s="152">
        <f t="shared" ca="1" si="11"/>
        <v>1</v>
      </c>
      <c r="R120" s="152">
        <f t="shared" ca="1" si="11"/>
        <v>1</v>
      </c>
      <c r="S120" s="154">
        <f ca="1">R120</f>
        <v>1</v>
      </c>
      <c r="T120" s="153">
        <f ca="1">S120</f>
        <v>1</v>
      </c>
      <c r="U120" s="152">
        <f t="shared" ca="1" si="10"/>
        <v>1</v>
      </c>
      <c r="V120" s="152">
        <f t="shared" ca="1" si="10"/>
        <v>1</v>
      </c>
      <c r="W120" s="579"/>
      <c r="X120" s="141"/>
      <c r="Y120" s="140"/>
      <c r="Z120" s="140"/>
      <c r="AA120" s="139"/>
    </row>
    <row r="121" spans="1:27" ht="15" customHeight="1" thickTop="1" thickBot="1">
      <c r="E121" s="573" t="s">
        <v>391</v>
      </c>
      <c r="F121" s="138" t="s">
        <v>390</v>
      </c>
      <c r="G121" s="150"/>
      <c r="H121" s="84"/>
      <c r="I121" s="149"/>
      <c r="J121" s="148"/>
      <c r="K121" s="147"/>
      <c r="L121" s="146"/>
      <c r="M121" s="146"/>
      <c r="N121" s="80"/>
      <c r="O121" s="147"/>
      <c r="P121" s="146"/>
      <c r="Q121" s="146"/>
      <c r="R121" s="146"/>
      <c r="S121" s="147"/>
      <c r="T121" s="146"/>
      <c r="U121" s="146"/>
      <c r="V121" s="146"/>
      <c r="W121" s="567"/>
      <c r="X121" s="125"/>
      <c r="Y121" s="124"/>
      <c r="Z121" s="124"/>
      <c r="AA121" s="123"/>
    </row>
    <row r="122" spans="1:27" ht="14.4" thickTop="1">
      <c r="E122" s="574"/>
      <c r="F122" s="967" t="s">
        <v>389</v>
      </c>
      <c r="G122" s="969" t="str">
        <f>入力シート!S245</f>
        <v>なし</v>
      </c>
      <c r="H122" s="872">
        <f>IF($H$60=0,0,IF(AND(H110=0,G122="あり"),1,0))</f>
        <v>0</v>
      </c>
      <c r="I122" s="877" t="s">
        <v>386</v>
      </c>
      <c r="J122" s="129" t="s">
        <v>368</v>
      </c>
      <c r="K122" s="892">
        <f>IF(G29=0,0,ROUNDDOWN(($N122+$N123)/$G$29,-1))</f>
        <v>0</v>
      </c>
      <c r="L122" s="893">
        <f>K122</f>
        <v>0</v>
      </c>
      <c r="M122" s="894">
        <f>L122</f>
        <v>0</v>
      </c>
      <c r="N122" s="80">
        <f>IF($H122=0,0,'１号 単価表②'!E8)</f>
        <v>0</v>
      </c>
      <c r="O122" s="876" t="e">
        <f>ROUNDDOWN(($W122+$W123)/$G$34,-1)</f>
        <v>#DIV/0!</v>
      </c>
      <c r="P122" s="902" t="e">
        <f>O122</f>
        <v>#DIV/0!</v>
      </c>
      <c r="Q122" s="903" t="e">
        <f>P122</f>
        <v>#DIV/0!</v>
      </c>
      <c r="R122" s="903" t="e">
        <f>Q122</f>
        <v>#DIV/0!</v>
      </c>
      <c r="S122" s="876">
        <f>IF(H102=0,0,R122)</f>
        <v>0</v>
      </c>
      <c r="T122" s="902">
        <f>S122</f>
        <v>0</v>
      </c>
      <c r="U122" s="903">
        <f>T122</f>
        <v>0</v>
      </c>
      <c r="V122" s="903">
        <f>U122</f>
        <v>0</v>
      </c>
      <c r="W122" s="567">
        <f>IF($H122=0,0,'２・３号 単価表②'!E4)*I11</f>
        <v>0</v>
      </c>
      <c r="X122" s="943" t="s">
        <v>388</v>
      </c>
      <c r="Y122" s="944"/>
      <c r="Z122" s="944"/>
      <c r="AA122" s="945"/>
    </row>
    <row r="123" spans="1:27">
      <c r="E123" s="574"/>
      <c r="F123" s="968"/>
      <c r="G123" s="970"/>
      <c r="H123" s="873"/>
      <c r="I123" s="878"/>
      <c r="J123" s="145" t="s">
        <v>382</v>
      </c>
      <c r="K123" s="892"/>
      <c r="L123" s="893"/>
      <c r="M123" s="895"/>
      <c r="N123" s="80">
        <f>IF($H122=0,0,'１号 単価表②'!K8*$G$8*100)</f>
        <v>0</v>
      </c>
      <c r="O123" s="876"/>
      <c r="P123" s="902"/>
      <c r="Q123" s="905"/>
      <c r="R123" s="905"/>
      <c r="S123" s="876"/>
      <c r="T123" s="902"/>
      <c r="U123" s="905"/>
      <c r="V123" s="905"/>
      <c r="W123" s="567">
        <f>IF($H122=0,0,'２・３号 単価表②'!K4*$G$8*100)*I11</f>
        <v>0</v>
      </c>
      <c r="X123" s="949"/>
      <c r="Y123" s="950"/>
      <c r="Z123" s="950"/>
      <c r="AA123" s="951"/>
    </row>
    <row r="124" spans="1:27">
      <c r="E124" s="574"/>
      <c r="F124" s="967" t="s">
        <v>387</v>
      </c>
      <c r="G124" s="970" t="str">
        <f>入力シート!S246</f>
        <v>なし</v>
      </c>
      <c r="H124" s="922">
        <f>IF($H$60=0,0,IF(AND(H110=0,G124="あり"),1,0))</f>
        <v>0</v>
      </c>
      <c r="I124" s="877" t="s">
        <v>386</v>
      </c>
      <c r="J124" s="129" t="s">
        <v>368</v>
      </c>
      <c r="K124" s="892">
        <f>IF(G29=0,0,ROUNDDOWN(($N124+$N125)/$G$29,-1))</f>
        <v>0</v>
      </c>
      <c r="L124" s="893">
        <f>K124</f>
        <v>0</v>
      </c>
      <c r="M124" s="894">
        <f>L124</f>
        <v>0</v>
      </c>
      <c r="N124" s="80">
        <f>IF($H124=0,0,'１号 単価表②'!E11)</f>
        <v>0</v>
      </c>
      <c r="O124" s="876" t="e">
        <f>ROUNDDOWN(($W124+$W125)/$G$34,-1)</f>
        <v>#DIV/0!</v>
      </c>
      <c r="P124" s="902" t="e">
        <f>O124</f>
        <v>#DIV/0!</v>
      </c>
      <c r="Q124" s="903" t="e">
        <f>P124</f>
        <v>#DIV/0!</v>
      </c>
      <c r="R124" s="903" t="e">
        <f>Q124</f>
        <v>#DIV/0!</v>
      </c>
      <c r="S124" s="876">
        <f>IF(H102=0,0,R124)</f>
        <v>0</v>
      </c>
      <c r="T124" s="902">
        <f>S124</f>
        <v>0</v>
      </c>
      <c r="U124" s="903">
        <f>T124</f>
        <v>0</v>
      </c>
      <c r="V124" s="903">
        <f>U124</f>
        <v>0</v>
      </c>
      <c r="W124" s="567">
        <f>IF($H124=0,0,'２・３号 単価表②'!E7)*I11</f>
        <v>0</v>
      </c>
      <c r="X124" s="943" t="s">
        <v>385</v>
      </c>
      <c r="Y124" s="944"/>
      <c r="Z124" s="944"/>
      <c r="AA124" s="945"/>
    </row>
    <row r="125" spans="1:27">
      <c r="E125" s="574"/>
      <c r="F125" s="968"/>
      <c r="G125" s="891"/>
      <c r="H125" s="921"/>
      <c r="I125" s="878"/>
      <c r="J125" s="145" t="s">
        <v>383</v>
      </c>
      <c r="K125" s="892"/>
      <c r="L125" s="893"/>
      <c r="M125" s="895"/>
      <c r="N125" s="80">
        <f>IF($H124=0,0,'１号 単価表②'!K11*$G$8*100)</f>
        <v>0</v>
      </c>
      <c r="O125" s="876"/>
      <c r="P125" s="902"/>
      <c r="Q125" s="905"/>
      <c r="R125" s="905"/>
      <c r="S125" s="876"/>
      <c r="T125" s="902"/>
      <c r="U125" s="905"/>
      <c r="V125" s="905"/>
      <c r="W125" s="567">
        <f>IF($H124=0,0,'２・３号 単価表②'!K7*$G$8*100)*I11</f>
        <v>0</v>
      </c>
      <c r="X125" s="949"/>
      <c r="Y125" s="950"/>
      <c r="Z125" s="950"/>
      <c r="AA125" s="951"/>
    </row>
    <row r="126" spans="1:27">
      <c r="E126" s="574"/>
      <c r="F126" s="896" t="s">
        <v>44</v>
      </c>
      <c r="G126" s="970" t="str">
        <f>入力シート!D251</f>
        <v>なし</v>
      </c>
      <c r="H126" s="974">
        <f>IF(H60=0,0,IF(G126="あり",1,0))</f>
        <v>0</v>
      </c>
      <c r="I126" s="986" t="s">
        <v>364</v>
      </c>
      <c r="J126" s="348" t="s">
        <v>368</v>
      </c>
      <c r="K126" s="876">
        <f>IF(G$29=0,0,ROUNDDOWN(($N126+$N127)/$G$29,-1))</f>
        <v>0</v>
      </c>
      <c r="L126" s="902">
        <f>K126</f>
        <v>0</v>
      </c>
      <c r="M126" s="903">
        <f>L126</f>
        <v>0</v>
      </c>
      <c r="N126" s="80">
        <f>IF($H126=0,0,'１号 単価表②'!E15)</f>
        <v>0</v>
      </c>
      <c r="O126" s="906" t="s">
        <v>338</v>
      </c>
      <c r="P126" s="910" t="str">
        <f>O126</f>
        <v>－</v>
      </c>
      <c r="Q126" s="910" t="str">
        <f>P126</f>
        <v>－</v>
      </c>
      <c r="R126" s="910" t="str">
        <f>Q126</f>
        <v>－</v>
      </c>
      <c r="S126" s="906" t="s">
        <v>345</v>
      </c>
      <c r="T126" s="910" t="str">
        <f>S126</f>
        <v>－</v>
      </c>
      <c r="U126" s="910" t="str">
        <f>T126</f>
        <v>－</v>
      </c>
      <c r="V126" s="910" t="str">
        <f>U126</f>
        <v>－</v>
      </c>
      <c r="W126" s="142" t="s">
        <v>338</v>
      </c>
      <c r="X126" s="1018" t="s">
        <v>384</v>
      </c>
      <c r="Y126" s="944"/>
      <c r="Z126" s="944"/>
      <c r="AA126" s="945"/>
    </row>
    <row r="127" spans="1:27" ht="14.4" thickBot="1">
      <c r="E127" s="574"/>
      <c r="F127" s="897"/>
      <c r="G127" s="891"/>
      <c r="H127" s="975"/>
      <c r="I127" s="987"/>
      <c r="J127" s="111" t="s">
        <v>383</v>
      </c>
      <c r="K127" s="876"/>
      <c r="L127" s="902"/>
      <c r="M127" s="905"/>
      <c r="N127" s="80">
        <f>IF($H126=0,0,'１号 単価表②'!K15*$G$8*100)</f>
        <v>0</v>
      </c>
      <c r="O127" s="926"/>
      <c r="P127" s="927"/>
      <c r="Q127" s="927"/>
      <c r="R127" s="927"/>
      <c r="S127" s="926"/>
      <c r="T127" s="927"/>
      <c r="U127" s="927"/>
      <c r="V127" s="927"/>
      <c r="W127" s="142" t="s">
        <v>345</v>
      </c>
      <c r="X127" s="949"/>
      <c r="Y127" s="950"/>
      <c r="Z127" s="950"/>
      <c r="AA127" s="951"/>
    </row>
    <row r="128" spans="1:27" ht="14.4" thickTop="1">
      <c r="E128" s="574"/>
      <c r="F128" s="896" t="s">
        <v>40</v>
      </c>
      <c r="G128" s="874" t="str">
        <f>入力シート!D257</f>
        <v>なし</v>
      </c>
      <c r="H128" s="872">
        <f>IF($H$60=0,0,IF(G128="あり",1,0))</f>
        <v>0</v>
      </c>
      <c r="I128" s="877" t="s">
        <v>364</v>
      </c>
      <c r="J128" s="129" t="s">
        <v>368</v>
      </c>
      <c r="K128" s="892">
        <f>IF(G$29=0,0,ROUNDDOWN(($N128+$N129)/$G$29,-1))</f>
        <v>0</v>
      </c>
      <c r="L128" s="893">
        <f>K128</f>
        <v>0</v>
      </c>
      <c r="M128" s="894">
        <f>L128</f>
        <v>0</v>
      </c>
      <c r="N128" s="80">
        <f>IF($H128=0,0,'１号 単価表②'!E19)</f>
        <v>0</v>
      </c>
      <c r="O128" s="144"/>
      <c r="P128" s="143"/>
      <c r="Q128" s="143"/>
      <c r="R128" s="143"/>
      <c r="S128" s="144"/>
      <c r="T128" s="143"/>
      <c r="U128" s="143"/>
      <c r="V128" s="143"/>
      <c r="W128" s="142"/>
      <c r="X128" s="141"/>
      <c r="Y128" s="140"/>
      <c r="Z128" s="140"/>
      <c r="AA128" s="139"/>
    </row>
    <row r="129" spans="2:27">
      <c r="E129" s="574"/>
      <c r="F129" s="897"/>
      <c r="G129" s="875"/>
      <c r="H129" s="873"/>
      <c r="I129" s="878"/>
      <c r="J129" s="145" t="s">
        <v>382</v>
      </c>
      <c r="K129" s="892"/>
      <c r="L129" s="893"/>
      <c r="M129" s="895"/>
      <c r="N129" s="80">
        <f>IF($H128=0,0,'１号 単価表②'!K19*$G$8*100)</f>
        <v>0</v>
      </c>
      <c r="O129" s="144"/>
      <c r="P129" s="143"/>
      <c r="Q129" s="143"/>
      <c r="R129" s="143"/>
      <c r="S129" s="144"/>
      <c r="T129" s="143"/>
      <c r="U129" s="143"/>
      <c r="V129" s="143"/>
      <c r="W129" s="142"/>
      <c r="X129" s="141"/>
      <c r="Y129" s="140"/>
      <c r="Z129" s="140"/>
      <c r="AA129" s="139"/>
    </row>
    <row r="130" spans="2:27">
      <c r="E130" s="574"/>
      <c r="F130" s="896" t="s">
        <v>41</v>
      </c>
      <c r="G130" s="891" t="str">
        <f>入力シート!D263</f>
        <v>なし</v>
      </c>
      <c r="H130" s="872">
        <f>IF($H$60=0,0,IF(G130="あり",1,0))</f>
        <v>0</v>
      </c>
      <c r="I130" s="877" t="s">
        <v>364</v>
      </c>
      <c r="J130" s="129" t="s">
        <v>368</v>
      </c>
      <c r="K130" s="876">
        <f>IF(G$29=0,0,ROUNDDOWN(($N130+$N131)/$G$29,-1))</f>
        <v>0</v>
      </c>
      <c r="L130" s="893">
        <f>K130</f>
        <v>0</v>
      </c>
      <c r="M130" s="894">
        <f>L130</f>
        <v>0</v>
      </c>
      <c r="N130" s="80">
        <f>IF($H130=0,0,'１号 単価表②'!E23)</f>
        <v>0</v>
      </c>
      <c r="O130" s="144"/>
      <c r="P130" s="143"/>
      <c r="Q130" s="143"/>
      <c r="R130" s="143"/>
      <c r="S130" s="144"/>
      <c r="T130" s="143"/>
      <c r="U130" s="143"/>
      <c r="V130" s="143"/>
      <c r="W130" s="142"/>
      <c r="X130" s="141"/>
      <c r="Y130" s="140"/>
      <c r="Z130" s="140"/>
      <c r="AA130" s="139"/>
    </row>
    <row r="131" spans="2:27">
      <c r="E131" s="574"/>
      <c r="F131" s="897"/>
      <c r="G131" s="901"/>
      <c r="H131" s="873"/>
      <c r="I131" s="878"/>
      <c r="J131" s="145" t="s">
        <v>382</v>
      </c>
      <c r="K131" s="876"/>
      <c r="L131" s="893"/>
      <c r="M131" s="895"/>
      <c r="N131" s="80">
        <f>IF($H130=0,0,'１号 単価表②'!K23*$G$8*100)</f>
        <v>0</v>
      </c>
      <c r="O131" s="144"/>
      <c r="P131" s="143"/>
      <c r="Q131" s="143"/>
      <c r="R131" s="143"/>
      <c r="S131" s="144"/>
      <c r="T131" s="143"/>
      <c r="U131" s="143"/>
      <c r="V131" s="143"/>
      <c r="W131" s="142"/>
      <c r="X131" s="141"/>
      <c r="Y131" s="140"/>
      <c r="Z131" s="140"/>
      <c r="AA131" s="139"/>
    </row>
    <row r="132" spans="2:27">
      <c r="E132" s="574"/>
      <c r="F132" s="138" t="s">
        <v>381</v>
      </c>
      <c r="G132" s="137" t="str">
        <f>入力シート!D268</f>
        <v>２級地</v>
      </c>
      <c r="H132" s="131">
        <f>INDEX('１～３号対応表'!$B:$B,MATCH(計算シート!$G132,'１～３号対応表'!M:M,0))</f>
        <v>1</v>
      </c>
      <c r="I132" s="130" t="s">
        <v>364</v>
      </c>
      <c r="J132" s="129" t="s">
        <v>368</v>
      </c>
      <c r="K132" s="109">
        <f ca="1">IF($H$132&lt;3,OFFSET('１号 単価表②'!H30,H132,0),OFFSET('１号 単価表②'!R30,H132-3,0))</f>
        <v>1550</v>
      </c>
      <c r="L132" s="78">
        <f t="shared" ref="L132:M135" ca="1" si="12">K132</f>
        <v>1550</v>
      </c>
      <c r="M132" s="78">
        <f t="shared" ca="1" si="12"/>
        <v>1550</v>
      </c>
      <c r="N132" s="576" t="s">
        <v>338</v>
      </c>
      <c r="O132" s="109">
        <f ca="1">IF($H$132&lt;3,OFFSET('２・３号 単価表②'!H14,H132,0),OFFSET('２・３号 単価表②'!R14,H132-3,0))</f>
        <v>1550</v>
      </c>
      <c r="P132" s="71">
        <f t="shared" ref="P132:R141" ca="1" si="13">O132</f>
        <v>1550</v>
      </c>
      <c r="Q132" s="71">
        <f t="shared" ca="1" si="13"/>
        <v>1550</v>
      </c>
      <c r="R132" s="71">
        <f t="shared" ca="1" si="13"/>
        <v>1550</v>
      </c>
      <c r="S132" s="109">
        <f>IF(H102=0,0,R132)</f>
        <v>0</v>
      </c>
      <c r="T132" s="71">
        <f t="shared" ref="T132:V141" si="14">S132</f>
        <v>0</v>
      </c>
      <c r="U132" s="71">
        <f t="shared" si="14"/>
        <v>0</v>
      </c>
      <c r="V132" s="71">
        <f t="shared" si="14"/>
        <v>0</v>
      </c>
      <c r="W132" s="577" t="s">
        <v>338</v>
      </c>
      <c r="X132" s="125" t="s">
        <v>380</v>
      </c>
      <c r="Y132" s="124"/>
      <c r="Z132" s="124"/>
      <c r="AA132" s="123"/>
    </row>
    <row r="133" spans="2:27">
      <c r="E133" s="574"/>
      <c r="F133" s="136" t="s">
        <v>3591</v>
      </c>
      <c r="G133" s="132" t="str">
        <f>入力シート!D275</f>
        <v>なし</v>
      </c>
      <c r="H133" s="131">
        <f>IF(G133="あり",1,0)</f>
        <v>0</v>
      </c>
      <c r="I133" s="130" t="s">
        <v>369</v>
      </c>
      <c r="J133" s="129" t="s">
        <v>368</v>
      </c>
      <c r="K133" s="109">
        <f>IF(G29=0,0,ROUNDDOWN($N133/$G$29,-1))</f>
        <v>0</v>
      </c>
      <c r="L133" s="78">
        <f t="shared" si="12"/>
        <v>0</v>
      </c>
      <c r="M133" s="78">
        <f t="shared" si="12"/>
        <v>0</v>
      </c>
      <c r="N133" s="80">
        <f>IF($H133=0,0,'１号 単価表②'!C34)</f>
        <v>0</v>
      </c>
      <c r="O133" s="109" t="e">
        <f>ROUNDDOWN(W133/$G$34,-1)</f>
        <v>#DIV/0!</v>
      </c>
      <c r="P133" s="71" t="e">
        <f t="shared" si="13"/>
        <v>#DIV/0!</v>
      </c>
      <c r="Q133" s="71" t="e">
        <f t="shared" si="13"/>
        <v>#DIV/0!</v>
      </c>
      <c r="R133" s="71" t="e">
        <f t="shared" si="13"/>
        <v>#DIV/0!</v>
      </c>
      <c r="S133" s="109">
        <f>IF(H102=0,0,R133)</f>
        <v>0</v>
      </c>
      <c r="T133" s="71">
        <f t="shared" si="14"/>
        <v>0</v>
      </c>
      <c r="U133" s="71">
        <f t="shared" si="14"/>
        <v>0</v>
      </c>
      <c r="V133" s="71">
        <f t="shared" si="14"/>
        <v>0</v>
      </c>
      <c r="W133" s="567">
        <f>IF($H133=0,0,'２・３号 単価表②'!C18)*I11</f>
        <v>0</v>
      </c>
      <c r="X133" s="958" t="s">
        <v>379</v>
      </c>
      <c r="Y133" s="959"/>
      <c r="Z133" s="959"/>
      <c r="AA133" s="960"/>
    </row>
    <row r="134" spans="2:27">
      <c r="E134" s="574"/>
      <c r="F134" s="133" t="s">
        <v>378</v>
      </c>
      <c r="G134" s="135" t="str">
        <f>IF(入力シート!D280="全域","あり",IF(入力シート!D280="一部",入力シート!D281,"なし"))</f>
        <v>なし</v>
      </c>
      <c r="H134" s="131">
        <f>IF(G134="あり",1,0)</f>
        <v>0</v>
      </c>
      <c r="I134" s="130" t="s">
        <v>369</v>
      </c>
      <c r="J134" s="129" t="s">
        <v>368</v>
      </c>
      <c r="K134" s="109">
        <f>IF(H134=0,0,'１号 単価表②'!C36)</f>
        <v>0</v>
      </c>
      <c r="L134" s="78">
        <f t="shared" si="12"/>
        <v>0</v>
      </c>
      <c r="M134" s="78">
        <f t="shared" si="12"/>
        <v>0</v>
      </c>
      <c r="N134" s="576" t="s">
        <v>345</v>
      </c>
      <c r="O134" s="109">
        <f>IF(H134=0,0,'２・３号 単価表②'!C20)</f>
        <v>0</v>
      </c>
      <c r="P134" s="71">
        <f t="shared" si="13"/>
        <v>0</v>
      </c>
      <c r="Q134" s="71">
        <f t="shared" si="13"/>
        <v>0</v>
      </c>
      <c r="R134" s="71">
        <f t="shared" si="13"/>
        <v>0</v>
      </c>
      <c r="S134" s="109">
        <f>IF(H102=0,0,R134)</f>
        <v>0</v>
      </c>
      <c r="T134" s="71">
        <f t="shared" si="14"/>
        <v>0</v>
      </c>
      <c r="U134" s="71">
        <f t="shared" si="14"/>
        <v>0</v>
      </c>
      <c r="V134" s="71">
        <f t="shared" si="14"/>
        <v>0</v>
      </c>
      <c r="W134" s="577" t="s">
        <v>338</v>
      </c>
      <c r="X134" s="125" t="s">
        <v>371</v>
      </c>
      <c r="Y134" s="124"/>
      <c r="Z134" s="124"/>
      <c r="AA134" s="123"/>
    </row>
    <row r="135" spans="2:27" ht="13.5" customHeight="1">
      <c r="E135" s="574"/>
      <c r="F135" s="133" t="s">
        <v>377</v>
      </c>
      <c r="G135" s="135" t="str">
        <f>IF(入力シート!D288="全域","あり",IF(入力シート!D288="一部",入力シート!D289,"なし"))</f>
        <v>なし</v>
      </c>
      <c r="H135" s="131">
        <f>IF(G135="あり",1,0)</f>
        <v>0</v>
      </c>
      <c r="I135" s="130" t="s">
        <v>369</v>
      </c>
      <c r="J135" s="129" t="s">
        <v>368</v>
      </c>
      <c r="K135" s="109">
        <f>IF(G29=0,0,ROUNDDOWN($N135/$G$29,-1))</f>
        <v>0</v>
      </c>
      <c r="L135" s="78">
        <f t="shared" si="12"/>
        <v>0</v>
      </c>
      <c r="M135" s="78">
        <f t="shared" si="12"/>
        <v>0</v>
      </c>
      <c r="N135" s="80">
        <f>IF($H135=0,0,'１号 単価表②'!C36)</f>
        <v>0</v>
      </c>
      <c r="O135" s="109" t="e">
        <f t="shared" ref="O135:O141" si="15">ROUNDDOWN($W135/$G$34,-1)</f>
        <v>#DIV/0!</v>
      </c>
      <c r="P135" s="71" t="e">
        <f t="shared" si="13"/>
        <v>#DIV/0!</v>
      </c>
      <c r="Q135" s="71" t="e">
        <f t="shared" si="13"/>
        <v>#DIV/0!</v>
      </c>
      <c r="R135" s="71" t="e">
        <f t="shared" si="13"/>
        <v>#DIV/0!</v>
      </c>
      <c r="S135" s="109">
        <f>IF(H102=0,0,R135)</f>
        <v>0</v>
      </c>
      <c r="T135" s="71">
        <f t="shared" si="14"/>
        <v>0</v>
      </c>
      <c r="U135" s="71">
        <f t="shared" si="14"/>
        <v>0</v>
      </c>
      <c r="V135" s="71">
        <f t="shared" si="14"/>
        <v>0</v>
      </c>
      <c r="W135" s="567">
        <f>IF($H135=0,0,'２・３号 単価表②'!C22)*I11</f>
        <v>0</v>
      </c>
      <c r="X135" s="958" t="s">
        <v>367</v>
      </c>
      <c r="Y135" s="959"/>
      <c r="Z135" s="959"/>
      <c r="AA135" s="960"/>
    </row>
    <row r="136" spans="2:27" ht="30" customHeight="1">
      <c r="E136" s="574"/>
      <c r="F136" s="133" t="s">
        <v>376</v>
      </c>
      <c r="G136" s="134" t="str">
        <f>入力シート!D297</f>
        <v>なし</v>
      </c>
      <c r="H136" s="131">
        <f>INDEX('１～３号対応表'!$B:$B,MATCH(計算シート!$G136,'１～３号対応表'!V:V,0))</f>
        <v>0</v>
      </c>
      <c r="I136" s="130" t="s">
        <v>369</v>
      </c>
      <c r="J136" s="129" t="s">
        <v>368</v>
      </c>
      <c r="K136" s="128" t="s">
        <v>338</v>
      </c>
      <c r="L136" s="127" t="s">
        <v>345</v>
      </c>
      <c r="M136" s="127" t="s">
        <v>338</v>
      </c>
      <c r="N136" s="126" t="s">
        <v>338</v>
      </c>
      <c r="O136" s="100" t="e">
        <f t="shared" ca="1" si="15"/>
        <v>#DIV/0!</v>
      </c>
      <c r="P136" s="78" t="e">
        <f t="shared" ca="1" si="13"/>
        <v>#DIV/0!</v>
      </c>
      <c r="Q136" s="78" t="e">
        <f t="shared" ca="1" si="13"/>
        <v>#DIV/0!</v>
      </c>
      <c r="R136" s="78" t="e">
        <f t="shared" ca="1" si="13"/>
        <v>#DIV/0!</v>
      </c>
      <c r="S136" s="100">
        <f>IF(H102=0,0,R136)</f>
        <v>0</v>
      </c>
      <c r="T136" s="78">
        <f t="shared" si="14"/>
        <v>0</v>
      </c>
      <c r="U136" s="78">
        <f t="shared" si="14"/>
        <v>0</v>
      </c>
      <c r="V136" s="78">
        <f t="shared" si="14"/>
        <v>0</v>
      </c>
      <c r="W136" s="567">
        <f ca="1">IF($H136=0,0,OFFSET('２・３号 単価表②'!L24,2*(H136-1),0))</f>
        <v>0</v>
      </c>
      <c r="X136" s="958" t="s">
        <v>375</v>
      </c>
      <c r="Y136" s="959"/>
      <c r="Z136" s="959"/>
      <c r="AA136" s="960"/>
    </row>
    <row r="137" spans="2:27" ht="13.5" customHeight="1">
      <c r="E137" s="574"/>
      <c r="F137" s="133" t="s">
        <v>374</v>
      </c>
      <c r="G137" s="132" t="str">
        <f>入力シート!D303</f>
        <v>なし</v>
      </c>
      <c r="H137" s="131">
        <f>IF(G137="あり",1,0)</f>
        <v>0</v>
      </c>
      <c r="I137" s="130" t="s">
        <v>369</v>
      </c>
      <c r="J137" s="129" t="s">
        <v>368</v>
      </c>
      <c r="K137" s="100">
        <f>IF(G29=0,0,ROUNDDOWN($N137/$G$29,-1))</f>
        <v>0</v>
      </c>
      <c r="L137" s="78">
        <f>K137</f>
        <v>0</v>
      </c>
      <c r="M137" s="78">
        <f>L137</f>
        <v>0</v>
      </c>
      <c r="N137" s="80">
        <f>IF($H137=0,0,'１号 単価表②'!C47)</f>
        <v>0</v>
      </c>
      <c r="O137" s="109" t="e">
        <f t="shared" si="15"/>
        <v>#DIV/0!</v>
      </c>
      <c r="P137" s="78" t="e">
        <f t="shared" si="13"/>
        <v>#DIV/0!</v>
      </c>
      <c r="Q137" s="78" t="e">
        <f t="shared" si="13"/>
        <v>#DIV/0!</v>
      </c>
      <c r="R137" s="78" t="e">
        <f t="shared" si="13"/>
        <v>#DIV/0!</v>
      </c>
      <c r="S137" s="100">
        <f>IF(H102=0,0,R137)</f>
        <v>0</v>
      </c>
      <c r="T137" s="78">
        <f t="shared" si="14"/>
        <v>0</v>
      </c>
      <c r="U137" s="78">
        <f t="shared" si="14"/>
        <v>0</v>
      </c>
      <c r="V137" s="78">
        <f t="shared" si="14"/>
        <v>0</v>
      </c>
      <c r="W137" s="567">
        <f>IF($H137=0,0,'２・３号 単価表②'!C31)*I11</f>
        <v>0</v>
      </c>
      <c r="X137" s="958" t="s">
        <v>367</v>
      </c>
      <c r="Y137" s="959"/>
      <c r="Z137" s="959"/>
      <c r="AA137" s="960"/>
    </row>
    <row r="138" spans="2:27" ht="13.5" customHeight="1">
      <c r="E138" s="574"/>
      <c r="F138" s="133" t="s">
        <v>373</v>
      </c>
      <c r="G138" s="132" t="str">
        <f>入力シート!D308</f>
        <v>なし</v>
      </c>
      <c r="H138" s="131">
        <f>IF($H$60=0,0,IF(G138="あり",1,0))</f>
        <v>0</v>
      </c>
      <c r="I138" s="130" t="s">
        <v>369</v>
      </c>
      <c r="J138" s="129" t="s">
        <v>368</v>
      </c>
      <c r="K138" s="100">
        <f>IF(G29=0,0,ROUNDDOWN($N138/$G$29,-1))</f>
        <v>0</v>
      </c>
      <c r="L138" s="78">
        <f>K138</f>
        <v>0</v>
      </c>
      <c r="M138" s="78">
        <f>L138</f>
        <v>0</v>
      </c>
      <c r="N138" s="80">
        <f>IF($H138=0,0,'１号 単価表②'!C49)</f>
        <v>0</v>
      </c>
      <c r="O138" s="109" t="e">
        <f t="shared" si="15"/>
        <v>#DIV/0!</v>
      </c>
      <c r="P138" s="78" t="e">
        <f t="shared" si="13"/>
        <v>#DIV/0!</v>
      </c>
      <c r="Q138" s="78" t="e">
        <f t="shared" si="13"/>
        <v>#DIV/0!</v>
      </c>
      <c r="R138" s="78" t="e">
        <f t="shared" si="13"/>
        <v>#DIV/0!</v>
      </c>
      <c r="S138" s="100">
        <f>IF(H102=0,0,R138)</f>
        <v>0</v>
      </c>
      <c r="T138" s="78">
        <f t="shared" si="14"/>
        <v>0</v>
      </c>
      <c r="U138" s="78">
        <f t="shared" si="14"/>
        <v>0</v>
      </c>
      <c r="V138" s="78">
        <f t="shared" si="14"/>
        <v>0</v>
      </c>
      <c r="W138" s="567">
        <f>IF($H138=0,0,'２・３号 単価表②'!C33)*I11</f>
        <v>0</v>
      </c>
      <c r="X138" s="958" t="s">
        <v>367</v>
      </c>
      <c r="Y138" s="959"/>
      <c r="Z138" s="959"/>
      <c r="AA138" s="960"/>
    </row>
    <row r="139" spans="2:27" ht="26.4" customHeight="1">
      <c r="E139" s="574"/>
      <c r="F139" s="551" t="s">
        <v>372</v>
      </c>
      <c r="G139" s="132" t="str">
        <f>入力シート!D313</f>
        <v>なし</v>
      </c>
      <c r="H139" s="131">
        <f>IF(H60=0,0,IF(G139="あり",1,0))</f>
        <v>0</v>
      </c>
      <c r="I139" s="130" t="s">
        <v>369</v>
      </c>
      <c r="J139" s="552" t="s">
        <v>3558</v>
      </c>
      <c r="K139" s="128" t="s">
        <v>338</v>
      </c>
      <c r="L139" s="127" t="s">
        <v>338</v>
      </c>
      <c r="M139" s="127" t="s">
        <v>345</v>
      </c>
      <c r="N139" s="126" t="s">
        <v>338</v>
      </c>
      <c r="O139" s="109" t="e">
        <f t="shared" si="15"/>
        <v>#DIV/0!</v>
      </c>
      <c r="P139" s="554" t="e">
        <f t="shared" si="13"/>
        <v>#DIV/0!</v>
      </c>
      <c r="Q139" s="554" t="e">
        <f t="shared" si="13"/>
        <v>#DIV/0!</v>
      </c>
      <c r="R139" s="554" t="e">
        <f t="shared" si="13"/>
        <v>#DIV/0!</v>
      </c>
      <c r="S139" s="109">
        <f>IF(H102=0,0,R139)</f>
        <v>0</v>
      </c>
      <c r="T139" s="554">
        <f t="shared" si="14"/>
        <v>0</v>
      </c>
      <c r="U139" s="554">
        <f t="shared" si="14"/>
        <v>0</v>
      </c>
      <c r="V139" s="554">
        <f t="shared" si="14"/>
        <v>0</v>
      </c>
      <c r="W139" s="567">
        <f>IF(H139=0,0,'２・３号 単価表②'!C35)</f>
        <v>0</v>
      </c>
      <c r="X139" s="1021" t="s">
        <v>3557</v>
      </c>
      <c r="Y139" s="1022"/>
      <c r="Z139" s="1022"/>
      <c r="AA139" s="1023"/>
    </row>
    <row r="140" spans="2:27" ht="14.25" customHeight="1">
      <c r="E140" s="574"/>
      <c r="F140" s="122" t="s">
        <v>370</v>
      </c>
      <c r="G140" s="121" t="str">
        <f>入力シート!D318</f>
        <v>なし</v>
      </c>
      <c r="H140" s="120">
        <f>IF($H$60=0,0,IF(G140="あり",1,0))</f>
        <v>0</v>
      </c>
      <c r="I140" s="119" t="s">
        <v>369</v>
      </c>
      <c r="J140" s="553" t="s">
        <v>368</v>
      </c>
      <c r="K140" s="118">
        <f>IF(G29=0,0,ROUNDDOWN($N140/$G$29,-1))</f>
        <v>0</v>
      </c>
      <c r="L140" s="117">
        <f>K140</f>
        <v>0</v>
      </c>
      <c r="M140" s="117">
        <f>L140</f>
        <v>0</v>
      </c>
      <c r="N140" s="558">
        <f>IF($H140=0,0,'１号 単価表②'!C53)</f>
        <v>0</v>
      </c>
      <c r="O140" s="118" t="e">
        <f t="shared" si="15"/>
        <v>#DIV/0!</v>
      </c>
      <c r="P140" s="117" t="e">
        <f t="shared" si="13"/>
        <v>#DIV/0!</v>
      </c>
      <c r="Q140" s="117" t="e">
        <f t="shared" si="13"/>
        <v>#DIV/0!</v>
      </c>
      <c r="R140" s="117" t="e">
        <f t="shared" si="13"/>
        <v>#DIV/0!</v>
      </c>
      <c r="S140" s="118">
        <f>IF(H102=0,0,R140)</f>
        <v>0</v>
      </c>
      <c r="T140" s="117">
        <f t="shared" si="14"/>
        <v>0</v>
      </c>
      <c r="U140" s="117">
        <f t="shared" si="14"/>
        <v>0</v>
      </c>
      <c r="V140" s="117">
        <f t="shared" si="14"/>
        <v>0</v>
      </c>
      <c r="W140" s="566">
        <f>IF($H140=0,0,'２・３号 単価表②'!C37)*I11</f>
        <v>0</v>
      </c>
      <c r="X140" s="943" t="s">
        <v>367</v>
      </c>
      <c r="Y140" s="944"/>
      <c r="Z140" s="944"/>
      <c r="AA140" s="945"/>
    </row>
    <row r="141" spans="2:27" s="50" customFormat="1" ht="14.25" customHeight="1" thickBot="1">
      <c r="E141" s="116" t="s">
        <v>366</v>
      </c>
      <c r="F141" s="115" t="s">
        <v>365</v>
      </c>
      <c r="G141" s="114" t="str">
        <f>入力シート!D326</f>
        <v>なし</v>
      </c>
      <c r="H141" s="113">
        <f>IF($H$60=0,0,IF(G141="あり",1,0))</f>
        <v>0</v>
      </c>
      <c r="I141" s="112" t="s">
        <v>364</v>
      </c>
      <c r="J141" s="111" t="s">
        <v>363</v>
      </c>
      <c r="K141" s="109" t="e">
        <f>ROUNDDOWN(N141/G29,-1)</f>
        <v>#DIV/0!</v>
      </c>
      <c r="L141" s="71" t="e">
        <f>K141</f>
        <v>#DIV/0!</v>
      </c>
      <c r="M141" s="71" t="e">
        <f>L141</f>
        <v>#DIV/0!</v>
      </c>
      <c r="N141" s="110">
        <f>IF(H141=0,0,('１号 単価表②'!L27*ROUND(G55,0))/2+('１号 単価表②'!L28*ROUND(G56,0))/2)</f>
        <v>0</v>
      </c>
      <c r="O141" s="109" t="e">
        <f t="shared" si="15"/>
        <v>#DIV/0!</v>
      </c>
      <c r="P141" s="71" t="e">
        <f t="shared" si="13"/>
        <v>#DIV/0!</v>
      </c>
      <c r="Q141" s="71" t="e">
        <f t="shared" si="13"/>
        <v>#DIV/0!</v>
      </c>
      <c r="R141" s="110" t="e">
        <f t="shared" si="13"/>
        <v>#DIV/0!</v>
      </c>
      <c r="S141" s="109">
        <f>IF(H102=0,0,R141)</f>
        <v>0</v>
      </c>
      <c r="T141" s="71">
        <f t="shared" si="14"/>
        <v>0</v>
      </c>
      <c r="U141" s="71">
        <f t="shared" si="14"/>
        <v>0</v>
      </c>
      <c r="V141" s="71">
        <f t="shared" si="14"/>
        <v>0</v>
      </c>
      <c r="W141" s="567">
        <f>IF(H141=0,0,('２・３号 単価表②'!L11*ROUND(G55,0))/2+('２・３号 単価表②'!L12*ROUND(G56,0))/2)</f>
        <v>0</v>
      </c>
      <c r="X141" s="879"/>
      <c r="Y141" s="880"/>
      <c r="Z141" s="880"/>
      <c r="AA141" s="881"/>
    </row>
    <row r="142" spans="2:27" s="87" customFormat="1" ht="4.5" customHeight="1" thickTop="1">
      <c r="B142" s="90"/>
      <c r="C142" s="90"/>
      <c r="F142" s="108"/>
      <c r="G142" s="105"/>
      <c r="H142" s="105"/>
      <c r="I142" s="108"/>
      <c r="J142" s="106"/>
      <c r="K142" s="106"/>
      <c r="L142" s="106"/>
      <c r="M142" s="106"/>
      <c r="N142" s="575"/>
      <c r="O142" s="107"/>
      <c r="P142" s="106"/>
      <c r="Q142" s="106"/>
      <c r="R142" s="106"/>
      <c r="S142" s="107"/>
      <c r="T142" s="106"/>
      <c r="U142" s="106"/>
      <c r="V142" s="106"/>
      <c r="W142" s="575"/>
    </row>
    <row r="143" spans="2:27" ht="16.5" customHeight="1">
      <c r="F143" s="991" t="s">
        <v>362</v>
      </c>
      <c r="G143" s="995"/>
      <c r="H143" s="995"/>
      <c r="I143" s="995"/>
      <c r="J143" s="993"/>
      <c r="K143" s="100"/>
      <c r="L143" s="97"/>
      <c r="M143" s="97"/>
      <c r="N143" s="83"/>
      <c r="O143" s="98"/>
      <c r="P143" s="97"/>
      <c r="Q143" s="97"/>
      <c r="R143" s="97"/>
      <c r="S143" s="98"/>
      <c r="T143" s="97"/>
      <c r="U143" s="97"/>
      <c r="V143" s="97"/>
      <c r="W143" s="266"/>
      <c r="X143" s="49" t="s">
        <v>361</v>
      </c>
    </row>
    <row r="144" spans="2:27">
      <c r="E144" s="58" t="s">
        <v>360</v>
      </c>
      <c r="F144" s="102" t="s">
        <v>354</v>
      </c>
      <c r="G144" s="83"/>
      <c r="H144" s="84"/>
      <c r="I144" s="83"/>
      <c r="J144" s="83"/>
      <c r="K144" s="93" t="e">
        <f ca="1">ROUNDDOWN(SUM(K62:K85,K110:K117)*K118,IF(H118=0,0,-1))+SUM(K122:K132,K141)</f>
        <v>#DIV/0!</v>
      </c>
      <c r="L144" s="71" t="e">
        <f ca="1">ROUNDDOWN(SUM(L62:L85,L110:L117)*L118,IF(H118=0,0,-1))+SUM(L122:L132,L141)</f>
        <v>#DIV/0!</v>
      </c>
      <c r="M144" s="71" t="e">
        <f ca="1">ROUNDDOWN(SUM(M62:M85,M110:M117)*M118,IF(H118=0,0,-1))+SUM(M122:M132,M141)</f>
        <v>#DIV/0!</v>
      </c>
      <c r="N144" s="104" t="s">
        <v>345</v>
      </c>
      <c r="O144" s="79"/>
      <c r="P144" s="78"/>
      <c r="Q144" s="78"/>
      <c r="R144" s="78"/>
      <c r="S144" s="79"/>
      <c r="T144" s="78"/>
      <c r="U144" s="78"/>
      <c r="V144" s="78"/>
      <c r="W144" s="103" t="s">
        <v>338</v>
      </c>
      <c r="X144" s="49" t="s">
        <v>359</v>
      </c>
    </row>
    <row r="145" spans="2:23">
      <c r="E145" s="58" t="s">
        <v>327</v>
      </c>
      <c r="F145" s="102" t="s">
        <v>352</v>
      </c>
      <c r="G145" s="83"/>
      <c r="H145" s="84"/>
      <c r="I145" s="83"/>
      <c r="J145" s="83"/>
      <c r="K145" s="93" t="e">
        <f ca="1">ROUNDDOWN(SUM(K62:K85,K98,K110:K117)*K118,IF(H118=0,0,-1))+SUM(K122:K132)+SUM(K133:K140)+K141</f>
        <v>#DIV/0!</v>
      </c>
      <c r="L145" s="71" t="e">
        <f ca="1">ROUNDDOWN(SUM(L62:L85,L98,L110:L117)*L118,IF(H118=0,0,-1))+SUM(L122:L132)+SUM(L133:L140)+L141</f>
        <v>#DIV/0!</v>
      </c>
      <c r="M145" s="71" t="e">
        <f ca="1">ROUNDDOWN(SUM(M62:M85,M98,M110:M117)*M118,IF(H118=0,0,-1))+SUM(M122:M132)+SUM(M133:M140)+M141</f>
        <v>#DIV/0!</v>
      </c>
      <c r="N145" s="104"/>
      <c r="O145" s="79"/>
      <c r="P145" s="78"/>
      <c r="Q145" s="78"/>
      <c r="R145" s="78"/>
      <c r="S145" s="79"/>
      <c r="T145" s="78"/>
      <c r="U145" s="78"/>
      <c r="V145" s="78"/>
      <c r="W145" s="103"/>
    </row>
    <row r="146" spans="2:23">
      <c r="E146" s="58" t="s">
        <v>358</v>
      </c>
      <c r="F146" s="101" t="s">
        <v>350</v>
      </c>
      <c r="G146" s="83"/>
      <c r="H146" s="84"/>
      <c r="I146" s="83"/>
      <c r="J146" s="83"/>
      <c r="K146" s="93">
        <f ca="1">ROUNDDOWN(K98*K118,-1)+SUM(K133:K140)</f>
        <v>0</v>
      </c>
      <c r="L146" s="71">
        <f ca="1">ROUNDDOWN(L98*L118,-1)+SUM(L133:L140)</f>
        <v>0</v>
      </c>
      <c r="M146" s="71">
        <f ca="1">ROUNDDOWN(M98*M118,-1)+SUM(M133:M140)</f>
        <v>0</v>
      </c>
      <c r="N146" s="104" t="s">
        <v>338</v>
      </c>
      <c r="O146" s="79"/>
      <c r="P146" s="78"/>
      <c r="Q146" s="78"/>
      <c r="R146" s="78"/>
      <c r="S146" s="79"/>
      <c r="T146" s="78"/>
      <c r="U146" s="78"/>
      <c r="V146" s="78"/>
      <c r="W146" s="103" t="s">
        <v>338</v>
      </c>
    </row>
    <row r="147" spans="2:23">
      <c r="E147" s="58" t="s">
        <v>357</v>
      </c>
      <c r="F147" s="85" t="s">
        <v>340</v>
      </c>
      <c r="G147" s="83"/>
      <c r="H147" s="84"/>
      <c r="I147" s="83"/>
      <c r="J147" s="83"/>
      <c r="K147" s="79" t="e">
        <f ca="1">K144*11+K145</f>
        <v>#DIV/0!</v>
      </c>
      <c r="L147" s="78" t="e">
        <f ca="1">L144*11+L145</f>
        <v>#DIV/0!</v>
      </c>
      <c r="M147" s="78" t="e">
        <f ca="1">M144*11+M145</f>
        <v>#DIV/0!</v>
      </c>
      <c r="N147" s="104" t="s">
        <v>338</v>
      </c>
      <c r="O147" s="79"/>
      <c r="P147" s="78"/>
      <c r="Q147" s="78"/>
      <c r="R147" s="78"/>
      <c r="S147" s="79"/>
      <c r="T147" s="78"/>
      <c r="U147" s="78"/>
      <c r="V147" s="78"/>
      <c r="W147" s="103" t="s">
        <v>345</v>
      </c>
    </row>
    <row r="148" spans="2:23" ht="16.5" customHeight="1">
      <c r="E148" s="58"/>
      <c r="F148" s="991" t="s">
        <v>356</v>
      </c>
      <c r="G148" s="994"/>
      <c r="H148" s="994"/>
      <c r="I148" s="994"/>
      <c r="J148" s="993"/>
      <c r="K148" s="100"/>
      <c r="L148" s="97"/>
      <c r="M148" s="97"/>
      <c r="N148" s="83"/>
      <c r="O148" s="98"/>
      <c r="P148" s="97"/>
      <c r="Q148" s="97"/>
      <c r="R148" s="97"/>
      <c r="S148" s="98"/>
      <c r="T148" s="97"/>
      <c r="U148" s="97"/>
      <c r="V148" s="97"/>
      <c r="W148" s="77"/>
    </row>
    <row r="149" spans="2:23">
      <c r="E149" s="58" t="s">
        <v>355</v>
      </c>
      <c r="F149" s="102" t="s">
        <v>354</v>
      </c>
      <c r="G149" s="83"/>
      <c r="H149" s="84"/>
      <c r="I149" s="83"/>
      <c r="J149" s="83"/>
      <c r="K149" s="82"/>
      <c r="L149" s="77"/>
      <c r="M149" s="77"/>
      <c r="N149" s="84" t="s">
        <v>338</v>
      </c>
      <c r="O149" s="93" t="e">
        <f ca="1">ROUNDDOWN(SUM(O65:O66,O86:O97,O100:O101,O106,O110:O117)*O119,IF(H119=0,0,-1))+SUM(O122:O125,O132,O141)</f>
        <v>#DIV/0!</v>
      </c>
      <c r="P149" s="71" t="e">
        <f ca="1">ROUNDDOWN(SUM(P65:P66,P74:P75,P86:P97,P100:P101,P106,P110:P117)*P119,IF(H119=0,0,-1))+SUM(P122:P125,P132,P141)</f>
        <v>#DIV/0!</v>
      </c>
      <c r="Q149" s="71" t="e">
        <f ca="1">ROUNDDOWN(SUM(Q65:Q66,Q86:Q97,Q100:Q101,Q106,Q110:Q117)*Q119,IF(H119=0,0,-1))+SUM(Q122:Q125,Q132,Q141)</f>
        <v>#DIV/0!</v>
      </c>
      <c r="R149" s="94" t="e">
        <f ca="1">ROUNDDOWN(SUM(R65:R66,R86:R97,R100:R101,R106,R110:R117)*R119,IF(H119=0,0,-1))+SUM(R122:R125,R132,R141)</f>
        <v>#DIV/0!</v>
      </c>
      <c r="S149" s="93">
        <f ca="1">ROUNDDOWN(SUM(S65:S66,S86:S97,S100:S101,S102:S103,S106,S110:S117)*S119,IF(H119=0,0,-1))+SUM(S122:S125,S132,S141)</f>
        <v>0</v>
      </c>
      <c r="T149" s="71">
        <f ca="1">ROUNDDOWN(SUM(T65:T66,T74:T75,T86:T97,T100:T101,T102:T103,T106,T110:T117)*T119,IF(H119=0,0,-1))+SUM(T122:T125,T132,T141)</f>
        <v>0</v>
      </c>
      <c r="U149" s="71">
        <f ca="1">ROUNDDOWN(SUM(U65:U66,U86:U97,U100:U101,U102:U103,U106,U110:U117)*U119,IF(H119=0,0,-1))+SUM(U122:U125,U132,U141)</f>
        <v>0</v>
      </c>
      <c r="V149" s="71">
        <f ca="1">ROUNDDOWN(SUM(V65:V66,V86:V97,V100:V101,V102:V103,V106,V110:V117)*V119,IF(H119=0,0,-1))+SUM(V122:V125,V132,V141)</f>
        <v>0</v>
      </c>
      <c r="W149" s="91" t="s">
        <v>338</v>
      </c>
    </row>
    <row r="150" spans="2:23">
      <c r="E150" s="58" t="s">
        <v>353</v>
      </c>
      <c r="F150" s="102" t="s">
        <v>352</v>
      </c>
      <c r="G150" s="83"/>
      <c r="H150" s="84"/>
      <c r="I150" s="83"/>
      <c r="J150" s="83"/>
      <c r="K150" s="82"/>
      <c r="L150" s="77"/>
      <c r="M150" s="77"/>
      <c r="N150" s="84"/>
      <c r="O150" s="93" t="e">
        <f ca="1">ROUNDDOWN(SUM(O65:O66,O86:O97,O98,O100:O101,O106,O110:O117)*O119,IF(H119=0,0,-1))+SUM(O122:O125,O132)+SUM(O133:O140)+O141</f>
        <v>#DIV/0!</v>
      </c>
      <c r="P150" s="71" t="e">
        <f ca="1">ROUNDDOWN(SUM(P65:P66,P74:P75,P86:P97,P98,P100:P101,P106,P110:P117)*P119,IF(H119=0,0,-1))+SUM(P122:P125,P132)+SUM(P133:P140)+P141</f>
        <v>#DIV/0!</v>
      </c>
      <c r="Q150" s="71" t="e">
        <f ca="1">ROUNDDOWN(SUM(Q65:Q66,Q86:Q97,Q98,Q100:Q101,Q106,Q110:Q117)*Q119,IF(H119=0,0,-1))+SUM(Q122:Q125,Q132)+SUM(Q133:Q140)+Q141</f>
        <v>#DIV/0!</v>
      </c>
      <c r="R150" s="94" t="e">
        <f ca="1">ROUNDDOWN(SUM(R65:R66,R86:R97,R98,R100:R101,R106,R110:R117)*R119,IF(H119=0,0,-1))+SUM(R122:R125,R132)+SUM(R133:R140)+R141</f>
        <v>#DIV/0!</v>
      </c>
      <c r="S150" s="93">
        <f ca="1">ROUNDDOWN(SUM(S65:S66,S86:S97,S98,S100:S101,S102:S103,S106,S110:S117)*S119,IF(H119=0,0,-1))+SUM(S122:S125,S132)+SUM(S133:S140)+S141</f>
        <v>0</v>
      </c>
      <c r="T150" s="71">
        <f ca="1">ROUNDDOWN(SUM(T65:T66,T74:T75,T86:T97,T98,T100:T101,T102:T103,T106,T110:T117)*T119,IF(H119=0,0,-1))+SUM(T122:T125,T132)+SUM(T133:T140)+T141</f>
        <v>0</v>
      </c>
      <c r="U150" s="71">
        <f ca="1">ROUNDDOWN(SUM(U65:U66,U86:U97,U98,U100:U101,U102:U103,U106,U110:U117)*U119,IF(H119=0,0,-1))+SUM(U122:U125,U132)+SUM(U133:U140)+U141</f>
        <v>0</v>
      </c>
      <c r="V150" s="71">
        <f ca="1">ROUNDDOWN(SUM(V65:V66,V86:V97,V98,V100:V101,V102:V103,V106,V110:V117)*V119,IF(H119=0,0,-1))+SUM(V122:V125,V132)+SUM(V133:V140)+V141</f>
        <v>0</v>
      </c>
      <c r="W150" s="91"/>
    </row>
    <row r="151" spans="2:23">
      <c r="E151" s="58" t="s">
        <v>351</v>
      </c>
      <c r="F151" s="101" t="s">
        <v>350</v>
      </c>
      <c r="G151" s="83"/>
      <c r="H151" s="84"/>
      <c r="I151" s="83"/>
      <c r="J151" s="83"/>
      <c r="K151" s="82"/>
      <c r="L151" s="77"/>
      <c r="M151" s="77"/>
      <c r="N151" s="84" t="s">
        <v>339</v>
      </c>
      <c r="O151" s="93" t="e">
        <f t="shared" ref="O151:U151" ca="1" si="16">ROUNDDOWN(O98*O119,-1)+SUM(O133:O140)</f>
        <v>#DIV/0!</v>
      </c>
      <c r="P151" s="71" t="e">
        <f t="shared" ca="1" si="16"/>
        <v>#DIV/0!</v>
      </c>
      <c r="Q151" s="71" t="e">
        <f t="shared" ca="1" si="16"/>
        <v>#DIV/0!</v>
      </c>
      <c r="R151" s="94" t="e">
        <f t="shared" ca="1" si="16"/>
        <v>#DIV/0!</v>
      </c>
      <c r="S151" s="93">
        <f t="shared" ca="1" si="16"/>
        <v>0</v>
      </c>
      <c r="T151" s="71">
        <f t="shared" ca="1" si="16"/>
        <v>0</v>
      </c>
      <c r="U151" s="71">
        <f t="shared" ca="1" si="16"/>
        <v>0</v>
      </c>
      <c r="V151" s="71">
        <f ca="1">ROUNDDOWN(V98*V119,IF(V119=1,0,-1))+SUM(V133:V140)</f>
        <v>0</v>
      </c>
      <c r="W151" s="91" t="s">
        <v>338</v>
      </c>
    </row>
    <row r="152" spans="2:23">
      <c r="E152" s="58" t="s">
        <v>349</v>
      </c>
      <c r="F152" s="85" t="s">
        <v>340</v>
      </c>
      <c r="G152" s="83"/>
      <c r="H152" s="84"/>
      <c r="I152" s="83"/>
      <c r="J152" s="83"/>
      <c r="K152" s="82"/>
      <c r="L152" s="77"/>
      <c r="M152" s="77"/>
      <c r="N152" s="84" t="s">
        <v>338</v>
      </c>
      <c r="O152" s="79" t="e">
        <f t="shared" ref="O152:V152" ca="1" si="17">O149*11+O150</f>
        <v>#DIV/0!</v>
      </c>
      <c r="P152" s="78" t="e">
        <f t="shared" ca="1" si="17"/>
        <v>#DIV/0!</v>
      </c>
      <c r="Q152" s="78" t="e">
        <f t="shared" ca="1" si="17"/>
        <v>#DIV/0!</v>
      </c>
      <c r="R152" s="92" t="e">
        <f t="shared" ca="1" si="17"/>
        <v>#DIV/0!</v>
      </c>
      <c r="S152" s="79">
        <f t="shared" ca="1" si="17"/>
        <v>0</v>
      </c>
      <c r="T152" s="78">
        <f t="shared" ca="1" si="17"/>
        <v>0</v>
      </c>
      <c r="U152" s="78">
        <f t="shared" ca="1" si="17"/>
        <v>0</v>
      </c>
      <c r="V152" s="78">
        <f t="shared" ca="1" si="17"/>
        <v>0</v>
      </c>
      <c r="W152" s="91" t="s">
        <v>338</v>
      </c>
    </row>
    <row r="153" spans="2:23" ht="16.5" customHeight="1">
      <c r="E153" s="58"/>
      <c r="F153" s="991" t="s">
        <v>348</v>
      </c>
      <c r="G153" s="992"/>
      <c r="H153" s="992"/>
      <c r="I153" s="992"/>
      <c r="J153" s="993"/>
      <c r="K153" s="100"/>
      <c r="L153" s="97"/>
      <c r="M153" s="97"/>
      <c r="N153" s="83"/>
      <c r="O153" s="98"/>
      <c r="P153" s="97"/>
      <c r="Q153" s="97"/>
      <c r="R153" s="99"/>
      <c r="S153" s="98"/>
      <c r="T153" s="97"/>
      <c r="U153" s="97"/>
      <c r="V153" s="97"/>
      <c r="W153" s="96"/>
    </row>
    <row r="154" spans="2:23">
      <c r="E154" s="58" t="s">
        <v>347</v>
      </c>
      <c r="F154" s="95" t="s">
        <v>346</v>
      </c>
      <c r="G154" s="83"/>
      <c r="H154" s="84"/>
      <c r="I154" s="83"/>
      <c r="J154" s="83"/>
      <c r="K154" s="82"/>
      <c r="L154" s="77"/>
      <c r="M154" s="77"/>
      <c r="N154" s="84" t="s">
        <v>338</v>
      </c>
      <c r="O154" s="93" t="e">
        <f ca="1">ROUNDDOWN(SUM(O68:O69,O86:O97,O100:O101,O108,O110:O117)*O120,IF(H120=0,0,-1))+SUM(O122:O125,O132,O141)</f>
        <v>#DIV/0!</v>
      </c>
      <c r="P154" s="71" t="e">
        <f ca="1">ROUNDDOWN(SUM(P68:P69,P74:P75,P86:P97,P100:P101,P108,P110:P117)*P120,IF(H120=0,0,-1))+SUM(P122:P125,P132,P141)</f>
        <v>#DIV/0!</v>
      </c>
      <c r="Q154" s="71" t="e">
        <f ca="1">ROUNDDOWN(SUM(Q68:Q69,Q86:Q97,Q100:Q101,Q108,Q110:Q117)*Q120,IF(H120=0,0,-1))+SUM(Q122:Q125,Q132,Q141)</f>
        <v>#DIV/0!</v>
      </c>
      <c r="R154" s="94" t="e">
        <f ca="1">ROUNDDOWN(SUM(R68:R69,R86:R97,R100:R101,R108,R110:R117)*R120,IF(H120=0,0,-1))+SUM(R122:R125,R132,R141)</f>
        <v>#DIV/0!</v>
      </c>
      <c r="S154" s="93">
        <f ca="1">ROUNDDOWN(SUM(S68:S69,S86:S97,S100:S101,S104:S105,S108,S110:S117)*S120,IF(H120=0,0,-1))+SUM(S122:S125,S132,S141)</f>
        <v>0</v>
      </c>
      <c r="T154" s="71">
        <f ca="1">ROUNDDOWN(SUM(T68:T69,T74:T75,T86:T97,T100:T101,T104:T105,T108,T110:T117)*T120,IF(H120=0,0,-1))+SUM(T122:T125,T132,T141)</f>
        <v>0</v>
      </c>
      <c r="U154" s="71">
        <f ca="1">ROUNDDOWN(SUM(U68:U69,U86:U97,U100:U101,U104:U105,U108,U110:U117)*U120,IF(H120=0,0,-1))+SUM(U122:U125,U132,U141)</f>
        <v>0</v>
      </c>
      <c r="V154" s="71">
        <f ca="1">ROUNDDOWN(SUM(V68:V69,V86:V97,V100:V101,V104:V105,V108,V110:V117)*V120,IF(H120=0,0,-1))+SUM(V122:V125,V132,V141)</f>
        <v>0</v>
      </c>
      <c r="W154" s="91" t="s">
        <v>345</v>
      </c>
    </row>
    <row r="155" spans="2:23">
      <c r="E155" s="58" t="s">
        <v>344</v>
      </c>
      <c r="F155" s="95"/>
      <c r="G155" s="83"/>
      <c r="H155" s="84"/>
      <c r="I155" s="83"/>
      <c r="J155" s="83"/>
      <c r="K155" s="82"/>
      <c r="L155" s="77"/>
      <c r="M155" s="77"/>
      <c r="N155" s="84"/>
      <c r="O155" s="93" t="e">
        <f ca="1">ROUNDDOWN(SUM(O68:O69,O86:O97,O98,O100:O101,O108,O110:O117)*O120,IF(H120=0,0,-1))+SUM(O122:O125,O132)+SUM(O133:O141)</f>
        <v>#DIV/0!</v>
      </c>
      <c r="P155" s="71" t="e">
        <f ca="1">ROUNDDOWN(SUM(P68:P69,P74:P75,P86:P97,P98,P100:P101,P108,P110:P117)*P120,IF(H120=0,0,-1))+SUM(P122:P125,P132)+SUM(P133:P141)</f>
        <v>#DIV/0!</v>
      </c>
      <c r="Q155" s="71" t="e">
        <f ca="1">ROUNDDOWN(SUM(Q68:Q69,Q86:Q97,Q98,Q100:Q101,Q108,Q110:Q117)*Q120,IF(H120=0,0,-1))+SUM(Q122:Q125,Q132)+SUM(Q133:Q141)</f>
        <v>#DIV/0!</v>
      </c>
      <c r="R155" s="94" t="e">
        <f ca="1">ROUNDDOWN(SUM(R68:R69,R86:R97,R98,R100:R101,R108,R110:R117)*R120,IF(H120=0,0,-1))+SUM(R122:R125,R132)+SUM(R133:R141)</f>
        <v>#DIV/0!</v>
      </c>
      <c r="S155" s="93">
        <f ca="1">ROUNDDOWN(SUM(S68:S69,S86:S97,S98,S100:S101,S104:S105,S108,S110:S117)*S120,IF(H120=0,0,-1))+SUM(S122:S125,S132)+SUM(S133:S141)</f>
        <v>0</v>
      </c>
      <c r="T155" s="71">
        <f ca="1">ROUNDDOWN(SUM(T68:T69,T74:T75,T86:T97,T98,T100:T101,T104:T105,T108,T110:T117)*T120,IF(H120=0,0,-1))+SUM(T122:T125,T132)+SUM(T133:T141)</f>
        <v>0</v>
      </c>
      <c r="U155" s="71">
        <f ca="1">ROUNDDOWN(SUM(U68:U69,U86:U97,U98,U100:U101,U104:U105,U108,U110:U117)*U120,IF(H120=0,0,-1))+SUM(U122:U125,U132)+SUM(U133:U141)</f>
        <v>0</v>
      </c>
      <c r="V155" s="71">
        <f ca="1">ROUNDDOWN(SUM(V68:V69,V86:V97,V98,V100:V101,V104:V105,V108,V110:V117)*V120,IF(H120=0,0,-1))+SUM(V122:V125,V132)+SUM(V133:V141)</f>
        <v>0</v>
      </c>
      <c r="W155" s="91"/>
    </row>
    <row r="156" spans="2:23">
      <c r="E156" s="58" t="s">
        <v>343</v>
      </c>
      <c r="F156" s="95" t="s">
        <v>342</v>
      </c>
      <c r="G156" s="83"/>
      <c r="H156" s="84"/>
      <c r="I156" s="83"/>
      <c r="J156" s="83"/>
      <c r="K156" s="82"/>
      <c r="L156" s="77"/>
      <c r="M156" s="77"/>
      <c r="N156" s="84" t="s">
        <v>338</v>
      </c>
      <c r="O156" s="93" t="e">
        <f t="shared" ref="O156:V156" ca="1" si="18">ROUNDDOWN(O98*O119,-1)+SUM(O133:O140)</f>
        <v>#DIV/0!</v>
      </c>
      <c r="P156" s="71" t="e">
        <f t="shared" ca="1" si="18"/>
        <v>#DIV/0!</v>
      </c>
      <c r="Q156" s="71" t="e">
        <f t="shared" ca="1" si="18"/>
        <v>#DIV/0!</v>
      </c>
      <c r="R156" s="94" t="e">
        <f t="shared" ca="1" si="18"/>
        <v>#DIV/0!</v>
      </c>
      <c r="S156" s="93">
        <f t="shared" ca="1" si="18"/>
        <v>0</v>
      </c>
      <c r="T156" s="71">
        <f t="shared" ca="1" si="18"/>
        <v>0</v>
      </c>
      <c r="U156" s="71">
        <f t="shared" ca="1" si="18"/>
        <v>0</v>
      </c>
      <c r="V156" s="71">
        <f t="shared" ca="1" si="18"/>
        <v>0</v>
      </c>
      <c r="W156" s="91" t="s">
        <v>339</v>
      </c>
    </row>
    <row r="157" spans="2:23">
      <c r="E157" s="58" t="s">
        <v>341</v>
      </c>
      <c r="F157" s="85" t="s">
        <v>340</v>
      </c>
      <c r="G157" s="83"/>
      <c r="H157" s="84"/>
      <c r="I157" s="83"/>
      <c r="J157" s="83"/>
      <c r="K157" s="82"/>
      <c r="L157" s="77"/>
      <c r="M157" s="77"/>
      <c r="N157" s="84" t="s">
        <v>339</v>
      </c>
      <c r="O157" s="79" t="e">
        <f t="shared" ref="O157:V157" ca="1" si="19">O154*11+O155</f>
        <v>#DIV/0!</v>
      </c>
      <c r="P157" s="78" t="e">
        <f t="shared" ca="1" si="19"/>
        <v>#DIV/0!</v>
      </c>
      <c r="Q157" s="78" t="e">
        <f t="shared" ca="1" si="19"/>
        <v>#DIV/0!</v>
      </c>
      <c r="R157" s="92" t="e">
        <f t="shared" ca="1" si="19"/>
        <v>#DIV/0!</v>
      </c>
      <c r="S157" s="79">
        <f t="shared" ca="1" si="19"/>
        <v>0</v>
      </c>
      <c r="T157" s="78">
        <f t="shared" ca="1" si="19"/>
        <v>0</v>
      </c>
      <c r="U157" s="78">
        <f t="shared" ca="1" si="19"/>
        <v>0</v>
      </c>
      <c r="V157" s="78">
        <f t="shared" ca="1" si="19"/>
        <v>0</v>
      </c>
      <c r="W157" s="91" t="s">
        <v>338</v>
      </c>
    </row>
    <row r="158" spans="2:23" s="87" customFormat="1" ht="6" customHeight="1">
      <c r="B158" s="90"/>
      <c r="C158" s="90"/>
      <c r="E158" s="89"/>
      <c r="F158" s="83"/>
      <c r="G158" s="83"/>
      <c r="H158" s="84"/>
      <c r="I158" s="83"/>
      <c r="J158" s="83"/>
      <c r="K158" s="83"/>
      <c r="L158" s="83"/>
      <c r="M158" s="83"/>
      <c r="N158" s="84"/>
      <c r="O158" s="88"/>
      <c r="P158" s="88"/>
      <c r="Q158" s="88"/>
      <c r="R158" s="88"/>
      <c r="S158" s="88"/>
      <c r="T158" s="88"/>
      <c r="U158" s="88"/>
      <c r="V158" s="88"/>
      <c r="W158" s="84"/>
    </row>
    <row r="159" spans="2:23">
      <c r="D159" s="86"/>
      <c r="E159" s="86"/>
      <c r="F159" s="85" t="s">
        <v>337</v>
      </c>
      <c r="G159" s="83"/>
      <c r="H159" s="84"/>
      <c r="I159" s="83"/>
      <c r="J159" s="83"/>
      <c r="K159" s="82"/>
      <c r="L159" s="81"/>
      <c r="M159" s="81" t="e">
        <f ca="1">K147*(G22+G23)+L147*G24+M147*G26+N99*12</f>
        <v>#DIV/0!</v>
      </c>
      <c r="N159" s="80"/>
      <c r="O159" s="79"/>
      <c r="P159" s="78"/>
      <c r="Q159" s="78"/>
      <c r="R159" s="71" t="e">
        <f ca="1">O152*(K22+K23)+P152*K24+Q152*(K25+K26)+R152*K27
+O157*(L22+L23)+P157*L24+Q157*(L25+L26)+R157*L27</f>
        <v>#DIV/0!</v>
      </c>
      <c r="S159" s="79"/>
      <c r="T159" s="78"/>
      <c r="U159" s="78"/>
      <c r="V159" s="71">
        <f ca="1">S152*(P22+P23)+T152*P24+U152*(P25+P26)+V152*P27
+S157*(Q22+Q23)+T157*Q24+U157*(Q25+Q26)+V157*Q27</f>
        <v>0</v>
      </c>
      <c r="W159" s="77"/>
    </row>
    <row r="160" spans="2:23">
      <c r="I160" s="65"/>
      <c r="J160" s="65"/>
      <c r="L160" s="76" t="s">
        <v>336</v>
      </c>
      <c r="M160" s="70">
        <f>IF(G29=0,0,((M159-N99*12)/$G$29))</f>
        <v>0</v>
      </c>
      <c r="Q160" s="58" t="s">
        <v>335</v>
      </c>
      <c r="R160" s="70" t="e">
        <f ca="1">R159/$H$34</f>
        <v>#DIV/0!</v>
      </c>
      <c r="U160" s="58" t="s">
        <v>335</v>
      </c>
      <c r="V160" s="73">
        <f>IF($I$34=0,0,V159/$I$34)</f>
        <v>0</v>
      </c>
    </row>
    <row r="161" spans="8:22">
      <c r="I161" s="65"/>
      <c r="V161" s="50"/>
    </row>
    <row r="162" spans="8:22">
      <c r="Q162" s="75"/>
      <c r="R162" s="72"/>
      <c r="U162" s="58" t="s">
        <v>334</v>
      </c>
      <c r="V162" s="71" t="e">
        <f ca="1">R159+V159+W99*12</f>
        <v>#DIV/0!</v>
      </c>
    </row>
    <row r="163" spans="8:22">
      <c r="Q163" s="75"/>
      <c r="R163" s="74"/>
      <c r="U163" s="58" t="s">
        <v>333</v>
      </c>
      <c r="V163" s="73" t="e">
        <f ca="1">(V162-W99*12)/$G$34</f>
        <v>#DIV/0!</v>
      </c>
    </row>
    <row r="164" spans="8:22">
      <c r="Q164" s="75"/>
      <c r="R164" s="74"/>
      <c r="U164" s="58"/>
      <c r="V164" s="73"/>
    </row>
    <row r="165" spans="8:22">
      <c r="V165" s="50"/>
    </row>
    <row r="166" spans="8:22">
      <c r="Q166" s="58"/>
      <c r="R166" s="72"/>
      <c r="U166" s="58" t="s">
        <v>332</v>
      </c>
      <c r="V166" s="71" t="e">
        <f ca="1">M159+V162</f>
        <v>#DIV/0!</v>
      </c>
    </row>
    <row r="167" spans="8:22">
      <c r="Q167" s="58"/>
      <c r="R167" s="70"/>
      <c r="U167" s="58" t="s">
        <v>331</v>
      </c>
      <c r="V167" s="70" t="e">
        <f ca="1">(V166-N99*12-W99*12)/$G$35</f>
        <v>#DIV/0!</v>
      </c>
    </row>
    <row r="168" spans="8:22">
      <c r="H168" s="49" t="s">
        <v>330</v>
      </c>
      <c r="J168" s="69" t="s">
        <v>329</v>
      </c>
      <c r="K168" s="56" t="e">
        <f ca="1">K144*($G$22+$G$23)</f>
        <v>#DIV/0!</v>
      </c>
      <c r="L168" s="65" t="e">
        <f ca="1">L144*G$24</f>
        <v>#DIV/0!</v>
      </c>
      <c r="M168" s="65" t="e">
        <f ca="1">M144*G$26</f>
        <v>#DIV/0!</v>
      </c>
      <c r="N168" s="57" t="s">
        <v>328</v>
      </c>
      <c r="O168" s="56" t="e">
        <f ca="1">O149*(K$22+K$23)</f>
        <v>#DIV/0!</v>
      </c>
      <c r="P168" s="56" t="e">
        <f ca="1">P149*K$24</f>
        <v>#DIV/0!</v>
      </c>
      <c r="Q168" s="56" t="e">
        <f ca="1">Q149*(K$25+K$26)</f>
        <v>#DIV/0!</v>
      </c>
      <c r="R168" s="56" t="e">
        <f ca="1">R149*K$27</f>
        <v>#DIV/0!</v>
      </c>
      <c r="S168" s="56">
        <f ca="1">S149*(P$22+P$23)</f>
        <v>0</v>
      </c>
      <c r="T168" s="56">
        <f ca="1">T149*P$24</f>
        <v>0</v>
      </c>
      <c r="U168" s="56">
        <f ca="1">U149*(P$25+P$26)</f>
        <v>0</v>
      </c>
      <c r="V168" s="56">
        <f ca="1">V149*P$27</f>
        <v>0</v>
      </c>
    </row>
    <row r="169" spans="8:22">
      <c r="H169" s="49" t="s">
        <v>327</v>
      </c>
      <c r="J169" s="68" t="s">
        <v>326</v>
      </c>
      <c r="K169" s="56" t="e">
        <f ca="1">K145*($G$22+$G$23)</f>
        <v>#DIV/0!</v>
      </c>
      <c r="L169" s="65" t="e">
        <f ca="1">L145*G$24</f>
        <v>#DIV/0!</v>
      </c>
      <c r="M169" s="65" t="e">
        <f ca="1">M145*G$26</f>
        <v>#DIV/0!</v>
      </c>
      <c r="N169" s="57" t="s">
        <v>325</v>
      </c>
      <c r="O169" s="56" t="e">
        <f ca="1">O150*(K$22+K$23)</f>
        <v>#DIV/0!</v>
      </c>
      <c r="P169" s="56" t="e">
        <f ca="1">P150*K$24</f>
        <v>#DIV/0!</v>
      </c>
      <c r="Q169" s="56" t="e">
        <f ca="1">Q150*(K$25+K$26)</f>
        <v>#DIV/0!</v>
      </c>
      <c r="R169" s="56" t="e">
        <f ca="1">R150*K$27</f>
        <v>#DIV/0!</v>
      </c>
      <c r="S169" s="56">
        <f ca="1">S150*(P$22+P$23)</f>
        <v>0</v>
      </c>
      <c r="T169" s="56">
        <f ca="1">T150*P$24</f>
        <v>0</v>
      </c>
      <c r="U169" s="56">
        <f ca="1">U150*(P$25+P$26)</f>
        <v>0</v>
      </c>
      <c r="V169" s="56">
        <f ca="1">V150*P$27</f>
        <v>0</v>
      </c>
    </row>
    <row r="170" spans="8:22">
      <c r="H170" s="49" t="s">
        <v>324</v>
      </c>
      <c r="J170" s="68" t="s">
        <v>323</v>
      </c>
      <c r="K170" s="56" t="e">
        <f ca="1">K168*11+K169</f>
        <v>#DIV/0!</v>
      </c>
      <c r="L170" s="56" t="e">
        <f ca="1">L168*11+L169</f>
        <v>#DIV/0!</v>
      </c>
      <c r="M170" s="56" t="e">
        <f ca="1">M168*11+M169</f>
        <v>#DIV/0!</v>
      </c>
      <c r="N170" s="57" t="s">
        <v>322</v>
      </c>
      <c r="O170" s="56" t="e">
        <f t="shared" ref="O170:V170" ca="1" si="20">O168*11+O169</f>
        <v>#DIV/0!</v>
      </c>
      <c r="P170" s="56" t="e">
        <f t="shared" ca="1" si="20"/>
        <v>#DIV/0!</v>
      </c>
      <c r="Q170" s="56" t="e">
        <f t="shared" ca="1" si="20"/>
        <v>#DIV/0!</v>
      </c>
      <c r="R170" s="56" t="e">
        <f t="shared" ca="1" si="20"/>
        <v>#DIV/0!</v>
      </c>
      <c r="S170" s="56">
        <f t="shared" ca="1" si="20"/>
        <v>0</v>
      </c>
      <c r="T170" s="56">
        <f t="shared" ca="1" si="20"/>
        <v>0</v>
      </c>
      <c r="U170" s="56">
        <f t="shared" ca="1" si="20"/>
        <v>0</v>
      </c>
      <c r="V170" s="56">
        <f t="shared" ca="1" si="20"/>
        <v>0</v>
      </c>
    </row>
    <row r="171" spans="8:22">
      <c r="J171" s="67" t="s">
        <v>321</v>
      </c>
      <c r="K171" s="66" t="e">
        <f ca="1">SUM(K168:M168)</f>
        <v>#DIV/0!</v>
      </c>
      <c r="L171" s="65"/>
      <c r="M171" s="65"/>
      <c r="N171" s="57" t="s">
        <v>320</v>
      </c>
      <c r="O171" s="56" t="e">
        <f ca="1">O154*(L$22+L$23)</f>
        <v>#DIV/0!</v>
      </c>
      <c r="P171" s="56" t="e">
        <f ca="1">P154*L$24</f>
        <v>#DIV/0!</v>
      </c>
      <c r="Q171" s="56" t="e">
        <f ca="1">Q154*(L$25+L$26)</f>
        <v>#DIV/0!</v>
      </c>
      <c r="R171" s="56" t="e">
        <f ca="1">R154*L$27</f>
        <v>#DIV/0!</v>
      </c>
      <c r="S171" s="56">
        <f ca="1">S154*(Q$22+Q$23)</f>
        <v>0</v>
      </c>
      <c r="T171" s="56">
        <f ca="1">T154*Q$24</f>
        <v>0</v>
      </c>
      <c r="U171" s="56">
        <f ca="1">U154*(Q$25+Q$26)</f>
        <v>0</v>
      </c>
      <c r="V171" s="56">
        <f ca="1">V154*Q$27</f>
        <v>0</v>
      </c>
    </row>
    <row r="172" spans="8:22">
      <c r="J172" s="64" t="s">
        <v>319</v>
      </c>
      <c r="K172" s="63" t="e">
        <f ca="1">SUM(K169:M169)</f>
        <v>#DIV/0!</v>
      </c>
      <c r="N172" s="57" t="s">
        <v>318</v>
      </c>
      <c r="O172" s="56" t="e">
        <f ca="1">O155*(L$22+L$23)</f>
        <v>#DIV/0!</v>
      </c>
      <c r="P172" s="56" t="e">
        <f ca="1">P155*L$24</f>
        <v>#DIV/0!</v>
      </c>
      <c r="Q172" s="56" t="e">
        <f ca="1">Q155*(L$25+L$26)</f>
        <v>#DIV/0!</v>
      </c>
      <c r="R172" s="56" t="e">
        <f ca="1">R155*L$27</f>
        <v>#DIV/0!</v>
      </c>
      <c r="S172" s="56">
        <f ca="1">S155*(Q$22+Q$23)</f>
        <v>0</v>
      </c>
      <c r="T172" s="56">
        <f ca="1">T155*Q$24</f>
        <v>0</v>
      </c>
      <c r="U172" s="56">
        <f ca="1">U155*(Q$25+Q$26)</f>
        <v>0</v>
      </c>
      <c r="V172" s="56">
        <f ca="1">V155*Q$27</f>
        <v>0</v>
      </c>
    </row>
    <row r="173" spans="8:22">
      <c r="J173" s="62" t="s">
        <v>317</v>
      </c>
      <c r="K173" s="61" t="e">
        <f ca="1">SUM(K170:M170)</f>
        <v>#DIV/0!</v>
      </c>
      <c r="N173" s="57" t="s">
        <v>316</v>
      </c>
      <c r="O173" s="56" t="e">
        <f t="shared" ref="O173:V173" ca="1" si="21">O171*11+O172</f>
        <v>#DIV/0!</v>
      </c>
      <c r="P173" s="56" t="e">
        <f t="shared" ca="1" si="21"/>
        <v>#DIV/0!</v>
      </c>
      <c r="Q173" s="56" t="e">
        <f t="shared" ca="1" si="21"/>
        <v>#DIV/0!</v>
      </c>
      <c r="R173" s="56" t="e">
        <f t="shared" ca="1" si="21"/>
        <v>#DIV/0!</v>
      </c>
      <c r="S173" s="56">
        <f t="shared" ca="1" si="21"/>
        <v>0</v>
      </c>
      <c r="T173" s="56">
        <f t="shared" ca="1" si="21"/>
        <v>0</v>
      </c>
      <c r="U173" s="56">
        <f t="shared" ca="1" si="21"/>
        <v>0</v>
      </c>
      <c r="V173" s="56">
        <f t="shared" ca="1" si="21"/>
        <v>0</v>
      </c>
    </row>
    <row r="174" spans="8:22">
      <c r="J174" s="60"/>
      <c r="K174" s="59"/>
      <c r="M174" s="58" t="s">
        <v>315</v>
      </c>
      <c r="N174" s="57" t="s">
        <v>314</v>
      </c>
      <c r="O174" s="56" t="e">
        <f t="shared" ref="O174:V175" ca="1" si="22">SUM(O168,O171)</f>
        <v>#DIV/0!</v>
      </c>
      <c r="P174" s="56" t="e">
        <f t="shared" ca="1" si="22"/>
        <v>#DIV/0!</v>
      </c>
      <c r="Q174" s="56" t="e">
        <f t="shared" ca="1" si="22"/>
        <v>#DIV/0!</v>
      </c>
      <c r="R174" s="56" t="e">
        <f t="shared" ca="1" si="22"/>
        <v>#DIV/0!</v>
      </c>
      <c r="S174" s="56">
        <f t="shared" ca="1" si="22"/>
        <v>0</v>
      </c>
      <c r="T174" s="56">
        <f t="shared" ca="1" si="22"/>
        <v>0</v>
      </c>
      <c r="U174" s="56">
        <f t="shared" ca="1" si="22"/>
        <v>0</v>
      </c>
      <c r="V174" s="56">
        <f t="shared" ca="1" si="22"/>
        <v>0</v>
      </c>
    </row>
    <row r="175" spans="8:22">
      <c r="J175" s="60"/>
      <c r="K175" s="59"/>
      <c r="M175" s="58" t="s">
        <v>313</v>
      </c>
      <c r="N175" s="57" t="s">
        <v>312</v>
      </c>
      <c r="O175" s="56" t="e">
        <f t="shared" ca="1" si="22"/>
        <v>#DIV/0!</v>
      </c>
      <c r="P175" s="56" t="e">
        <f t="shared" ca="1" si="22"/>
        <v>#DIV/0!</v>
      </c>
      <c r="Q175" s="56" t="e">
        <f t="shared" ca="1" si="22"/>
        <v>#DIV/0!</v>
      </c>
      <c r="R175" s="56" t="e">
        <f t="shared" ca="1" si="22"/>
        <v>#DIV/0!</v>
      </c>
      <c r="S175" s="56">
        <f t="shared" ca="1" si="22"/>
        <v>0</v>
      </c>
      <c r="T175" s="56">
        <f t="shared" ca="1" si="22"/>
        <v>0</v>
      </c>
      <c r="U175" s="56">
        <f t="shared" ca="1" si="22"/>
        <v>0</v>
      </c>
      <c r="V175" s="56">
        <f t="shared" ca="1" si="22"/>
        <v>0</v>
      </c>
    </row>
    <row r="176" spans="8:22">
      <c r="M176" s="58" t="s">
        <v>311</v>
      </c>
      <c r="N176" s="57" t="s">
        <v>310</v>
      </c>
      <c r="O176" s="56" t="e">
        <f t="shared" ref="O176:V176" ca="1" si="23">O174*11+O175</f>
        <v>#DIV/0!</v>
      </c>
      <c r="P176" s="56" t="e">
        <f t="shared" ca="1" si="23"/>
        <v>#DIV/0!</v>
      </c>
      <c r="Q176" s="56" t="e">
        <f t="shared" ca="1" si="23"/>
        <v>#DIV/0!</v>
      </c>
      <c r="R176" s="56" t="e">
        <f t="shared" ca="1" si="23"/>
        <v>#DIV/0!</v>
      </c>
      <c r="S176" s="56">
        <f t="shared" ca="1" si="23"/>
        <v>0</v>
      </c>
      <c r="T176" s="56">
        <f t="shared" ca="1" si="23"/>
        <v>0</v>
      </c>
      <c r="U176" s="56">
        <f t="shared" ca="1" si="23"/>
        <v>0</v>
      </c>
      <c r="V176" s="56">
        <f t="shared" ca="1" si="23"/>
        <v>0</v>
      </c>
    </row>
    <row r="177" spans="6:22">
      <c r="M177" s="58"/>
      <c r="N177" s="57" t="s">
        <v>309</v>
      </c>
      <c r="O177" s="666" t="e">
        <f ca="1">SUM(O174,P174,S174,T174)</f>
        <v>#DIV/0!</v>
      </c>
      <c r="P177" s="56"/>
      <c r="Q177" s="56"/>
      <c r="R177" s="56"/>
      <c r="S177" s="56"/>
      <c r="T177" s="56"/>
      <c r="U177" s="56"/>
      <c r="V177" s="56"/>
    </row>
    <row r="178" spans="6:22">
      <c r="M178" s="58"/>
      <c r="N178" s="57" t="s">
        <v>308</v>
      </c>
      <c r="O178" s="666" t="e">
        <f ca="1">SUM(O175,P175,S175,T175)</f>
        <v>#DIV/0!</v>
      </c>
      <c r="P178" s="56"/>
      <c r="Q178" s="56"/>
      <c r="R178" s="56"/>
      <c r="S178" s="56"/>
      <c r="T178" s="56"/>
      <c r="U178" s="56"/>
      <c r="V178" s="56"/>
    </row>
    <row r="179" spans="6:22">
      <c r="M179" s="58"/>
      <c r="N179" s="57" t="s">
        <v>307</v>
      </c>
      <c r="O179" s="666" t="e">
        <f ca="1">O177*11+O178</f>
        <v>#DIV/0!</v>
      </c>
      <c r="P179" s="56"/>
      <c r="Q179" s="56" t="e">
        <f ca="1">SUM(O176:V176)</f>
        <v>#DIV/0!</v>
      </c>
      <c r="R179" s="56"/>
      <c r="S179" s="56"/>
      <c r="T179" s="56"/>
      <c r="U179" s="56"/>
      <c r="V179" s="56"/>
    </row>
    <row r="180" spans="6:22">
      <c r="M180" s="58"/>
      <c r="N180" s="57" t="s">
        <v>306</v>
      </c>
      <c r="O180" s="667" t="e">
        <f ca="1">SUM(Q174,R174,U174,V174)</f>
        <v>#DIV/0!</v>
      </c>
      <c r="P180" s="56"/>
      <c r="Q180" s="56"/>
      <c r="R180" s="56"/>
      <c r="S180" s="56"/>
      <c r="T180" s="56"/>
      <c r="U180" s="56"/>
      <c r="V180" s="56"/>
    </row>
    <row r="181" spans="6:22">
      <c r="M181" s="58"/>
      <c r="N181" s="57" t="s">
        <v>305</v>
      </c>
      <c r="O181" s="667" t="e">
        <f ca="1">SUM(Q175,R175,U175,V175)</f>
        <v>#DIV/0!</v>
      </c>
      <c r="P181" s="56"/>
      <c r="Q181" s="56"/>
      <c r="R181" s="56"/>
      <c r="S181" s="56"/>
      <c r="T181" s="56"/>
      <c r="U181" s="56"/>
      <c r="V181" s="56"/>
    </row>
    <row r="182" spans="6:22">
      <c r="M182" s="58"/>
      <c r="N182" s="57" t="s">
        <v>304</v>
      </c>
      <c r="O182" s="667" t="e">
        <f ca="1">O180*11+O181</f>
        <v>#DIV/0!</v>
      </c>
      <c r="P182" s="56"/>
      <c r="Q182" s="56"/>
      <c r="R182" s="56"/>
      <c r="S182" s="56"/>
      <c r="T182" s="56"/>
      <c r="U182" s="56"/>
      <c r="V182" s="56"/>
    </row>
    <row r="183" spans="6:22">
      <c r="N183" s="57" t="s">
        <v>303</v>
      </c>
      <c r="O183" s="667" t="e">
        <f ca="1">SUM(O176:R176)</f>
        <v>#DIV/0!</v>
      </c>
      <c r="P183" s="56"/>
      <c r="Q183" s="56"/>
      <c r="R183" s="56"/>
      <c r="S183" s="56">
        <f ca="1">SUM(S176:V176)</f>
        <v>0</v>
      </c>
      <c r="T183" s="56"/>
      <c r="U183" s="56"/>
      <c r="V183" s="56"/>
    </row>
    <row r="184" spans="6:22">
      <c r="N184" s="57" t="s">
        <v>302</v>
      </c>
      <c r="O184" s="56" t="e">
        <f ca="1">SUM(O176,P176,S176,T176)</f>
        <v>#DIV/0!</v>
      </c>
    </row>
    <row r="185" spans="6:22">
      <c r="N185" s="57" t="s">
        <v>301</v>
      </c>
      <c r="O185" s="56" t="e">
        <f ca="1">SUM(Q176,R176,U176,V176)</f>
        <v>#DIV/0!</v>
      </c>
    </row>
    <row r="186" spans="6:22">
      <c r="N186" s="57" t="s">
        <v>300</v>
      </c>
      <c r="O186" s="56" t="e">
        <f ca="1">SUM(O184:O185)+W99*12</f>
        <v>#DIV/0!</v>
      </c>
    </row>
    <row r="187" spans="6:22">
      <c r="F187" s="51" t="s">
        <v>299</v>
      </c>
      <c r="G187" s="51"/>
      <c r="H187" s="51"/>
      <c r="I187" s="55" t="s">
        <v>298</v>
      </c>
      <c r="J187" s="51"/>
      <c r="K187" s="55" t="s">
        <v>297</v>
      </c>
      <c r="L187" s="51"/>
      <c r="M187" s="55" t="s">
        <v>296</v>
      </c>
      <c r="N187" s="51"/>
    </row>
    <row r="188" spans="6:22">
      <c r="F188" s="51" t="s">
        <v>292</v>
      </c>
      <c r="G188" s="51" t="str">
        <f>IF($H$60=0,$G$196,$G$193)</f>
        <v>'１号 単価表'!F</v>
      </c>
      <c r="H188" s="51"/>
      <c r="I188" s="51" t="str">
        <f>IF($H$60=0,$I$196,$I$193)</f>
        <v>'２・３号 単価表'!F</v>
      </c>
      <c r="J188" s="51"/>
      <c r="K188" s="51" t="str">
        <f>IF($H$60=0,$I$196,$I$193)</f>
        <v>'２・３号 単価表'!F</v>
      </c>
      <c r="L188" s="51"/>
      <c r="M188" s="51" t="str">
        <f>IF($H$60=0,$I$196,$I$193)</f>
        <v>'２・３号 単価表'!F</v>
      </c>
      <c r="N188" s="51"/>
    </row>
    <row r="189" spans="6:22">
      <c r="F189" s="51"/>
      <c r="G189" s="51">
        <f>IF($H$60=0,7+17*2*$H$6+2*$H$11,7+17*2*$H$6+2*$H$11)</f>
        <v>211</v>
      </c>
      <c r="H189" s="51"/>
      <c r="I189" s="51">
        <f>7+18*4*$H$6+4*$G$17</f>
        <v>439</v>
      </c>
      <c r="J189" s="51"/>
      <c r="K189" s="51">
        <f>7+18*4*$H$6+4*$H$17</f>
        <v>439</v>
      </c>
      <c r="L189" s="51"/>
      <c r="M189" s="51">
        <f>7+18*4*$H$6+4*$I$17</f>
        <v>439</v>
      </c>
      <c r="N189" s="51"/>
    </row>
    <row r="190" spans="6:22">
      <c r="F190" s="51" t="s">
        <v>295</v>
      </c>
      <c r="G190" s="51" t="str">
        <f>G188&amp;G189</f>
        <v>'１号 単価表'!F211</v>
      </c>
      <c r="H190" s="51"/>
      <c r="I190" s="51" t="str">
        <f>I188&amp;I189</f>
        <v>'２・３号 単価表'!F439</v>
      </c>
      <c r="J190" s="51"/>
      <c r="K190" s="51" t="str">
        <f>K188&amp;K189</f>
        <v>'２・３号 単価表'!F439</v>
      </c>
      <c r="L190" s="51"/>
      <c r="M190" s="51" t="str">
        <f>M188&amp;M189</f>
        <v>'２・３号 単価表'!F439</v>
      </c>
      <c r="N190" s="51"/>
    </row>
    <row r="191" spans="6:22">
      <c r="F191" s="51"/>
      <c r="G191" s="51"/>
      <c r="H191" s="51"/>
      <c r="I191" s="51"/>
      <c r="J191" s="51"/>
      <c r="K191" s="51"/>
      <c r="L191" s="51"/>
      <c r="M191" s="51"/>
      <c r="N191" s="51"/>
    </row>
    <row r="192" spans="6:22">
      <c r="F192" s="53" t="s">
        <v>294</v>
      </c>
      <c r="G192" s="51"/>
      <c r="H192" s="51"/>
      <c r="I192" s="51"/>
      <c r="J192" s="51"/>
      <c r="K192" s="51"/>
      <c r="L192" s="51"/>
      <c r="M192" s="51"/>
      <c r="N192" s="51"/>
    </row>
    <row r="193" spans="6:14">
      <c r="F193" s="51" t="s">
        <v>292</v>
      </c>
      <c r="G193" s="54" t="s">
        <v>3723</v>
      </c>
      <c r="H193" s="51"/>
      <c r="I193" s="52" t="s">
        <v>3724</v>
      </c>
      <c r="J193" s="51"/>
      <c r="K193" s="52" t="s">
        <v>3725</v>
      </c>
      <c r="L193" s="51"/>
      <c r="M193" s="52" t="s">
        <v>3724</v>
      </c>
      <c r="N193" s="51"/>
    </row>
    <row r="194" spans="6:14">
      <c r="F194" s="51"/>
      <c r="G194" s="51"/>
      <c r="H194" s="51"/>
      <c r="I194" s="51"/>
      <c r="J194" s="51"/>
      <c r="K194" s="51"/>
      <c r="L194" s="51"/>
      <c r="M194" s="51"/>
      <c r="N194" s="51"/>
    </row>
    <row r="195" spans="6:14">
      <c r="F195" s="53" t="s">
        <v>293</v>
      </c>
      <c r="G195" s="51"/>
      <c r="H195" s="51"/>
      <c r="I195" s="51"/>
      <c r="J195" s="51"/>
      <c r="K195" s="51"/>
      <c r="L195" s="51"/>
      <c r="M195" s="51"/>
      <c r="N195" s="51"/>
    </row>
    <row r="196" spans="6:14">
      <c r="F196" s="51" t="s">
        <v>292</v>
      </c>
      <c r="G196" s="54" t="s">
        <v>3723</v>
      </c>
      <c r="H196" s="51"/>
      <c r="I196" s="52" t="s">
        <v>3724</v>
      </c>
      <c r="J196" s="51"/>
      <c r="K196" s="52" t="s">
        <v>3724</v>
      </c>
      <c r="L196" s="51"/>
      <c r="M196" s="52" t="s">
        <v>3726</v>
      </c>
      <c r="N196" s="51"/>
    </row>
  </sheetData>
  <sheetProtection algorithmName="SHA-512" hashValue="P/DVebNM43EwS3ZEtmwJgwAmROX/T0pZYNRr/V9YL0NIByWX0/rJOWMfSs3EPqhBLD1XKk0s+5F2aH00OeUVHg==" saltValue="Jgxkxz8uIPzSNc5FhV4s+Q==" spinCount="100000" sheet="1" selectLockedCells="1" selectUnlockedCells="1"/>
  <mergeCells count="251">
    <mergeCell ref="E70:E99"/>
    <mergeCell ref="F116:F117"/>
    <mergeCell ref="X114:AA115"/>
    <mergeCell ref="H106:H107"/>
    <mergeCell ref="F114:F115"/>
    <mergeCell ref="G114:G115"/>
    <mergeCell ref="X139:AA139"/>
    <mergeCell ref="F108:F109"/>
    <mergeCell ref="G108:G109"/>
    <mergeCell ref="H108:H109"/>
    <mergeCell ref="M106:M107"/>
    <mergeCell ref="I114:I115"/>
    <mergeCell ref="W114:W115"/>
    <mergeCell ref="X112:AA113"/>
    <mergeCell ref="X107:AA107"/>
    <mergeCell ref="W112:W113"/>
    <mergeCell ref="X106:AA106"/>
    <mergeCell ref="X110:AA111"/>
    <mergeCell ref="H114:H115"/>
    <mergeCell ref="H110:H111"/>
    <mergeCell ref="F78:F79"/>
    <mergeCell ref="H78:H79"/>
    <mergeCell ref="I78:I79"/>
    <mergeCell ref="G78:G79"/>
    <mergeCell ref="X140:AA140"/>
    <mergeCell ref="Q124:Q125"/>
    <mergeCell ref="R124:R125"/>
    <mergeCell ref="Q126:Q127"/>
    <mergeCell ref="X126:AA127"/>
    <mergeCell ref="X138:AA138"/>
    <mergeCell ref="J90:J93"/>
    <mergeCell ref="I108:I109"/>
    <mergeCell ref="K90:K93"/>
    <mergeCell ref="L90:L93"/>
    <mergeCell ref="M90:M93"/>
    <mergeCell ref="I110:I111"/>
    <mergeCell ref="I112:I113"/>
    <mergeCell ref="J106:J107"/>
    <mergeCell ref="K106:K107"/>
    <mergeCell ref="L106:L107"/>
    <mergeCell ref="I102:I103"/>
    <mergeCell ref="K100:K101"/>
    <mergeCell ref="L100:L101"/>
    <mergeCell ref="M100:M101"/>
    <mergeCell ref="I122:I123"/>
    <mergeCell ref="R126:R127"/>
    <mergeCell ref="S126:S127"/>
    <mergeCell ref="T126:T127"/>
    <mergeCell ref="I88:I89"/>
    <mergeCell ref="F90:F93"/>
    <mergeCell ref="I84:I85"/>
    <mergeCell ref="F76:F77"/>
    <mergeCell ref="G76:G77"/>
    <mergeCell ref="H76:H77"/>
    <mergeCell ref="I76:I77"/>
    <mergeCell ref="F80:F81"/>
    <mergeCell ref="I80:I81"/>
    <mergeCell ref="F82:F83"/>
    <mergeCell ref="G82:G83"/>
    <mergeCell ref="H82:H83"/>
    <mergeCell ref="I82:I83"/>
    <mergeCell ref="F84:F85"/>
    <mergeCell ref="F86:F87"/>
    <mergeCell ref="G86:G87"/>
    <mergeCell ref="H86:H87"/>
    <mergeCell ref="F88:F89"/>
    <mergeCell ref="G88:G89"/>
    <mergeCell ref="H88:H89"/>
    <mergeCell ref="H1:J1"/>
    <mergeCell ref="G72:G73"/>
    <mergeCell ref="H72:H73"/>
    <mergeCell ref="I74:I75"/>
    <mergeCell ref="H80:H81"/>
    <mergeCell ref="I72:I73"/>
    <mergeCell ref="I70:I71"/>
    <mergeCell ref="G70:G71"/>
    <mergeCell ref="G80:G81"/>
    <mergeCell ref="H3:J3"/>
    <mergeCell ref="H70:H71"/>
    <mergeCell ref="F70:F71"/>
    <mergeCell ref="F72:F73"/>
    <mergeCell ref="H74:H75"/>
    <mergeCell ref="X124:AA125"/>
    <mergeCell ref="X133:AA133"/>
    <mergeCell ref="X135:AA135"/>
    <mergeCell ref="X136:AA136"/>
    <mergeCell ref="X137:AA137"/>
    <mergeCell ref="U124:U125"/>
    <mergeCell ref="U126:U127"/>
    <mergeCell ref="V126:V127"/>
    <mergeCell ref="V124:V125"/>
    <mergeCell ref="U122:U123"/>
    <mergeCell ref="R94:R97"/>
    <mergeCell ref="P122:P123"/>
    <mergeCell ref="Q122:Q123"/>
    <mergeCell ref="R86:R87"/>
    <mergeCell ref="P86:P87"/>
    <mergeCell ref="Q86:Q87"/>
    <mergeCell ref="U94:U97"/>
    <mergeCell ref="X70:AA71"/>
    <mergeCell ref="X72:AA73"/>
    <mergeCell ref="X74:AA75"/>
    <mergeCell ref="X76:AA77"/>
    <mergeCell ref="A58:B58"/>
    <mergeCell ref="C58:D58"/>
    <mergeCell ref="F153:J153"/>
    <mergeCell ref="F148:J148"/>
    <mergeCell ref="F143:J143"/>
    <mergeCell ref="O122:O123"/>
    <mergeCell ref="K94:K97"/>
    <mergeCell ref="F94:F97"/>
    <mergeCell ref="I94:I97"/>
    <mergeCell ref="G126:G127"/>
    <mergeCell ref="H126:H127"/>
    <mergeCell ref="I126:I127"/>
    <mergeCell ref="O126:O127"/>
    <mergeCell ref="K126:K127"/>
    <mergeCell ref="L126:L127"/>
    <mergeCell ref="M126:M127"/>
    <mergeCell ref="N90:N93"/>
    <mergeCell ref="N102:N103"/>
    <mergeCell ref="N106:N107"/>
    <mergeCell ref="L124:L125"/>
    <mergeCell ref="M124:M125"/>
    <mergeCell ref="O90:O93"/>
    <mergeCell ref="F124:F125"/>
    <mergeCell ref="G124:G125"/>
    <mergeCell ref="T124:T125"/>
    <mergeCell ref="P126:P127"/>
    <mergeCell ref="I124:I125"/>
    <mergeCell ref="X82:AA83"/>
    <mergeCell ref="X86:AA87"/>
    <mergeCell ref="X80:AA81"/>
    <mergeCell ref="X84:AA85"/>
    <mergeCell ref="X122:AA123"/>
    <mergeCell ref="X90:AA93"/>
    <mergeCell ref="R90:R93"/>
    <mergeCell ref="W90:W93"/>
    <mergeCell ref="V122:V123"/>
    <mergeCell ref="R122:R123"/>
    <mergeCell ref="W110:W111"/>
    <mergeCell ref="T122:T123"/>
    <mergeCell ref="I86:I87"/>
    <mergeCell ref="I90:I93"/>
    <mergeCell ref="W100:W101"/>
    <mergeCell ref="L94:L97"/>
    <mergeCell ref="M94:M97"/>
    <mergeCell ref="N94:N97"/>
    <mergeCell ref="T94:T97"/>
    <mergeCell ref="O94:O97"/>
    <mergeCell ref="M102:M103"/>
    <mergeCell ref="F126:F127"/>
    <mergeCell ref="F122:F123"/>
    <mergeCell ref="G122:G123"/>
    <mergeCell ref="H122:H123"/>
    <mergeCell ref="F102:F103"/>
    <mergeCell ref="F112:F113"/>
    <mergeCell ref="G112:G113"/>
    <mergeCell ref="H112:H113"/>
    <mergeCell ref="H102:H103"/>
    <mergeCell ref="F110:F111"/>
    <mergeCell ref="G110:G111"/>
    <mergeCell ref="H124:H125"/>
    <mergeCell ref="W94:W97"/>
    <mergeCell ref="V94:V97"/>
    <mergeCell ref="V90:V93"/>
    <mergeCell ref="Q94:Q97"/>
    <mergeCell ref="X60:AA60"/>
    <mergeCell ref="X102:AA102"/>
    <mergeCell ref="X103:AA103"/>
    <mergeCell ref="X61:AA63"/>
    <mergeCell ref="X64:AA66"/>
    <mergeCell ref="X67:AA69"/>
    <mergeCell ref="X88:AA89"/>
    <mergeCell ref="X94:AA97"/>
    <mergeCell ref="X98:AA98"/>
    <mergeCell ref="X100:AA101"/>
    <mergeCell ref="X78:AA79"/>
    <mergeCell ref="S94:S97"/>
    <mergeCell ref="S58:V58"/>
    <mergeCell ref="S86:S87"/>
    <mergeCell ref="T86:T87"/>
    <mergeCell ref="U86:U87"/>
    <mergeCell ref="V86:V87"/>
    <mergeCell ref="S90:S93"/>
    <mergeCell ref="T90:T93"/>
    <mergeCell ref="U90:U93"/>
    <mergeCell ref="O58:R58"/>
    <mergeCell ref="O86:O87"/>
    <mergeCell ref="S122:S123"/>
    <mergeCell ref="K102:K103"/>
    <mergeCell ref="J102:J103"/>
    <mergeCell ref="M122:M123"/>
    <mergeCell ref="J108:J109"/>
    <mergeCell ref="N100:N101"/>
    <mergeCell ref="P90:P93"/>
    <mergeCell ref="K88:K89"/>
    <mergeCell ref="N88:N89"/>
    <mergeCell ref="M88:M89"/>
    <mergeCell ref="L88:L89"/>
    <mergeCell ref="Q90:Q93"/>
    <mergeCell ref="J94:J97"/>
    <mergeCell ref="L102:L103"/>
    <mergeCell ref="F130:F131"/>
    <mergeCell ref="H128:H129"/>
    <mergeCell ref="K58:M58"/>
    <mergeCell ref="G130:G131"/>
    <mergeCell ref="I128:I129"/>
    <mergeCell ref="I130:I131"/>
    <mergeCell ref="O124:O125"/>
    <mergeCell ref="P124:P125"/>
    <mergeCell ref="P94:P97"/>
    <mergeCell ref="K86:K87"/>
    <mergeCell ref="N86:N87"/>
    <mergeCell ref="M86:M87"/>
    <mergeCell ref="L86:L87"/>
    <mergeCell ref="F74:F75"/>
    <mergeCell ref="G74:G75"/>
    <mergeCell ref="F104:F105"/>
    <mergeCell ref="I100:I101"/>
    <mergeCell ref="F100:F101"/>
    <mergeCell ref="G100:G101"/>
    <mergeCell ref="H100:H101"/>
    <mergeCell ref="G102:G103"/>
    <mergeCell ref="F128:F129"/>
    <mergeCell ref="H84:H85"/>
    <mergeCell ref="G84:G85"/>
    <mergeCell ref="H130:H131"/>
    <mergeCell ref="G128:G129"/>
    <mergeCell ref="S124:S125"/>
    <mergeCell ref="I106:I107"/>
    <mergeCell ref="X141:AA141"/>
    <mergeCell ref="E100:E120"/>
    <mergeCell ref="G104:G105"/>
    <mergeCell ref="H104:H105"/>
    <mergeCell ref="I104:I105"/>
    <mergeCell ref="J104:J105"/>
    <mergeCell ref="F106:F107"/>
    <mergeCell ref="G106:G107"/>
    <mergeCell ref="G116:G117"/>
    <mergeCell ref="H116:H117"/>
    <mergeCell ref="I116:I117"/>
    <mergeCell ref="K128:K129"/>
    <mergeCell ref="K130:K131"/>
    <mergeCell ref="L128:L129"/>
    <mergeCell ref="M128:M129"/>
    <mergeCell ref="L130:L131"/>
    <mergeCell ref="M130:M131"/>
    <mergeCell ref="K122:K123"/>
    <mergeCell ref="L122:L123"/>
    <mergeCell ref="K124:K125"/>
  </mergeCells>
  <phoneticPr fontId="4"/>
  <conditionalFormatting sqref="F90:R90 F74:F75 W90:W91 W94:W95 V74:W75 F92:W93 F96:W97 F121:W122 R74:T75 H74:P74 F125:I125 K125:W125 F124:W124 F123:I123 K123:W123 H75:I75 K75:P75 F141 G126:G127 F138:I140 F99:H99 K138:W141 K99:W99">
    <cfRule type="expression" dxfId="4" priority="5" stopIfTrue="1">
      <formula>$H$60=0</formula>
    </cfRule>
  </conditionalFormatting>
  <conditionalFormatting sqref="F91:R91">
    <cfRule type="expression" dxfId="3" priority="4" stopIfTrue="1">
      <formula>$H$60=0</formula>
    </cfRule>
  </conditionalFormatting>
  <conditionalFormatting sqref="F94:R94">
    <cfRule type="expression" dxfId="2" priority="3" stopIfTrue="1">
      <formula>$H$60=0</formula>
    </cfRule>
  </conditionalFormatting>
  <conditionalFormatting sqref="F95:R95">
    <cfRule type="expression" dxfId="1" priority="2" stopIfTrue="1">
      <formula>$H$60=0</formula>
    </cfRule>
  </conditionalFormatting>
  <conditionalFormatting sqref="F62:F63 F65:F66 F68:F69">
    <cfRule type="expression" dxfId="0" priority="1" stopIfTrue="1">
      <formula>$H$60=0</formula>
    </cfRule>
  </conditionalFormatting>
  <dataValidations count="1">
    <dataValidation operator="greaterThanOrEqual" allowBlank="1" showInputMessage="1" showErrorMessage="1" sqref="G40:G45"/>
  </dataValidations>
  <pageMargins left="0.70866141732283472" right="0.70866141732283472" top="0.15748031496062992" bottom="0.15748031496062992" header="0.31496062992125984" footer="0.31496062992125984"/>
  <pageSetup paperSize="8" scale="35" orientation="landscape" r:id="rId1"/>
  <rowBreaks count="1" manualBreakCount="1">
    <brk id="5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5"/>
  <sheetViews>
    <sheetView view="pageBreakPreview" zoomScale="90" zoomScaleNormal="70" zoomScaleSheetLayoutView="90" workbookViewId="0"/>
  </sheetViews>
  <sheetFormatPr defaultColWidth="2.44140625" defaultRowHeight="25.5" customHeight="1"/>
  <cols>
    <col min="1" max="1" width="23" style="610" customWidth="1"/>
    <col min="2" max="2" width="2.44140625" style="610" customWidth="1"/>
    <col min="3" max="21" width="2.6640625" style="610" customWidth="1"/>
    <col min="22" max="22" width="2.77734375" style="610" customWidth="1"/>
    <col min="23" max="23" width="57.33203125" style="611" customWidth="1"/>
    <col min="24" max="16384" width="2.44140625" style="610"/>
  </cols>
  <sheetData>
    <row r="1" spans="1:23" ht="25.5" customHeight="1">
      <c r="A1" s="644" t="s">
        <v>30</v>
      </c>
      <c r="B1" s="643"/>
      <c r="C1" s="643"/>
      <c r="D1" s="643"/>
      <c r="E1" s="643"/>
      <c r="F1" s="643"/>
      <c r="G1" s="643"/>
      <c r="H1" s="643"/>
      <c r="I1" s="643"/>
      <c r="J1" s="643"/>
      <c r="K1" s="643"/>
      <c r="L1" s="643"/>
      <c r="M1" s="643"/>
      <c r="N1" s="643"/>
      <c r="O1" s="643"/>
      <c r="P1" s="643"/>
      <c r="Q1" s="643"/>
      <c r="R1" s="643"/>
      <c r="S1" s="643"/>
      <c r="T1" s="643"/>
      <c r="U1" s="643"/>
      <c r="V1" s="643"/>
      <c r="W1" s="643"/>
    </row>
    <row r="3" spans="1:23" ht="20.25" customHeight="1">
      <c r="A3" s="1153" t="s">
        <v>31</v>
      </c>
      <c r="B3" s="1163" t="s">
        <v>3691</v>
      </c>
      <c r="C3" s="1156"/>
      <c r="D3" s="642"/>
      <c r="E3" s="1159" t="s">
        <v>3690</v>
      </c>
      <c r="F3" s="1159"/>
      <c r="G3" s="1159"/>
      <c r="H3" s="1159"/>
      <c r="I3" s="1159"/>
      <c r="J3" s="641"/>
      <c r="K3" s="1160" t="s">
        <v>3516</v>
      </c>
      <c r="L3" s="1160"/>
      <c r="M3" s="1160"/>
      <c r="N3" s="1160"/>
      <c r="O3" s="1160"/>
      <c r="P3" s="1160"/>
      <c r="Q3" s="1160"/>
      <c r="R3" s="1160"/>
      <c r="S3" s="641"/>
      <c r="T3" s="641"/>
      <c r="U3" s="641"/>
      <c r="V3" s="640"/>
      <c r="W3" s="1166" t="s">
        <v>3689</v>
      </c>
    </row>
    <row r="4" spans="1:23" ht="25.5" customHeight="1">
      <c r="A4" s="1154"/>
      <c r="B4" s="1164"/>
      <c r="C4" s="1157"/>
      <c r="D4" s="639" t="s">
        <v>3676</v>
      </c>
      <c r="E4" s="1135">
        <v>108530</v>
      </c>
      <c r="F4" s="1135"/>
      <c r="G4" s="1135"/>
      <c r="H4" s="1135"/>
      <c r="I4" s="1135"/>
      <c r="J4" s="637" t="s">
        <v>3688</v>
      </c>
      <c r="K4" s="1136">
        <v>1080</v>
      </c>
      <c r="L4" s="1136"/>
      <c r="M4" s="1136"/>
      <c r="N4" s="1136"/>
      <c r="O4" s="1136"/>
      <c r="P4" s="1136"/>
      <c r="Q4" s="1136"/>
      <c r="R4" s="1136"/>
      <c r="S4" s="638" t="s">
        <v>3669</v>
      </c>
      <c r="T4" s="637"/>
      <c r="U4" s="637"/>
      <c r="V4" s="636"/>
      <c r="W4" s="1167"/>
    </row>
    <row r="5" spans="1:23" ht="20.25" customHeight="1">
      <c r="A5" s="1155"/>
      <c r="B5" s="1165"/>
      <c r="C5" s="1158"/>
      <c r="D5" s="635"/>
      <c r="E5" s="635"/>
      <c r="F5" s="635"/>
      <c r="G5" s="634"/>
      <c r="H5" s="634"/>
      <c r="I5" s="634"/>
      <c r="J5" s="634"/>
      <c r="K5" s="634"/>
      <c r="L5" s="634"/>
      <c r="M5" s="1137" t="s">
        <v>3668</v>
      </c>
      <c r="N5" s="1137"/>
      <c r="O5" s="1137"/>
      <c r="P5" s="1137"/>
      <c r="Q5" s="1137"/>
      <c r="R5" s="1137"/>
      <c r="S5" s="1137"/>
      <c r="T5" s="1137"/>
      <c r="U5" s="1137"/>
      <c r="V5" s="1138"/>
      <c r="W5" s="1168"/>
    </row>
    <row r="6" spans="1:23" ht="25.5" customHeight="1">
      <c r="A6" s="618"/>
      <c r="B6" s="618"/>
      <c r="C6" s="618"/>
      <c r="D6" s="619"/>
      <c r="E6" s="619"/>
      <c r="F6" s="619"/>
      <c r="G6" s="619"/>
      <c r="H6" s="617"/>
      <c r="I6" s="617"/>
      <c r="J6" s="617"/>
      <c r="K6" s="617"/>
      <c r="L6" s="618"/>
      <c r="M6" s="617"/>
      <c r="N6" s="617"/>
      <c r="O6" s="617"/>
      <c r="P6" s="617"/>
      <c r="Q6" s="616"/>
      <c r="R6" s="616"/>
      <c r="S6" s="616"/>
      <c r="T6" s="616"/>
      <c r="U6" s="616"/>
      <c r="V6" s="616"/>
      <c r="W6" s="629"/>
    </row>
    <row r="7" spans="1:23" ht="19.8" customHeight="1">
      <c r="A7" s="1101" t="s">
        <v>3518</v>
      </c>
      <c r="B7" s="1121" t="s">
        <v>3687</v>
      </c>
      <c r="C7" s="707" t="s">
        <v>3686</v>
      </c>
      <c r="D7" s="642"/>
      <c r="E7" s="1159" t="s">
        <v>3678</v>
      </c>
      <c r="F7" s="1159"/>
      <c r="G7" s="1159"/>
      <c r="H7" s="1159"/>
      <c r="I7" s="1159"/>
      <c r="J7" s="641"/>
      <c r="K7" s="1160" t="s">
        <v>3516</v>
      </c>
      <c r="L7" s="1160"/>
      <c r="M7" s="1160"/>
      <c r="N7" s="1160"/>
      <c r="O7" s="1160"/>
      <c r="P7" s="1160"/>
      <c r="Q7" s="1160"/>
      <c r="R7" s="1160"/>
      <c r="S7" s="641"/>
      <c r="T7" s="641"/>
      <c r="U7" s="641"/>
      <c r="V7" s="640"/>
      <c r="W7" s="1087" t="s">
        <v>3517</v>
      </c>
    </row>
    <row r="8" spans="1:23" ht="25.5" customHeight="1">
      <c r="A8" s="1102"/>
      <c r="B8" s="1122"/>
      <c r="C8" s="1161"/>
      <c r="D8" s="639" t="s">
        <v>3685</v>
      </c>
      <c r="E8" s="1135">
        <v>18280</v>
      </c>
      <c r="F8" s="1135"/>
      <c r="G8" s="1135"/>
      <c r="H8" s="1135"/>
      <c r="I8" s="1135"/>
      <c r="J8" s="637" t="s">
        <v>3670</v>
      </c>
      <c r="K8" s="1136">
        <v>180</v>
      </c>
      <c r="L8" s="1136"/>
      <c r="M8" s="1136"/>
      <c r="N8" s="1136"/>
      <c r="O8" s="1136"/>
      <c r="P8" s="1136"/>
      <c r="Q8" s="1136"/>
      <c r="R8" s="1136"/>
      <c r="S8" s="638" t="s">
        <v>3669</v>
      </c>
      <c r="T8" s="637"/>
      <c r="U8" s="637"/>
      <c r="V8" s="636"/>
      <c r="W8" s="1087"/>
    </row>
    <row r="9" spans="1:23" ht="20.25" customHeight="1">
      <c r="A9" s="1102"/>
      <c r="B9" s="1122"/>
      <c r="C9" s="1162"/>
      <c r="D9" s="635"/>
      <c r="E9" s="635"/>
      <c r="F9" s="635"/>
      <c r="G9" s="634"/>
      <c r="H9" s="634"/>
      <c r="I9" s="634"/>
      <c r="J9" s="634"/>
      <c r="K9" s="634"/>
      <c r="L9" s="634"/>
      <c r="M9" s="1137" t="s">
        <v>3684</v>
      </c>
      <c r="N9" s="1137"/>
      <c r="O9" s="1137"/>
      <c r="P9" s="1137"/>
      <c r="Q9" s="1137"/>
      <c r="R9" s="1137"/>
      <c r="S9" s="1137"/>
      <c r="T9" s="1137"/>
      <c r="U9" s="1137"/>
      <c r="V9" s="1138"/>
      <c r="W9" s="1087"/>
    </row>
    <row r="10" spans="1:23" ht="20.25" customHeight="1">
      <c r="A10" s="1102"/>
      <c r="B10" s="1122"/>
      <c r="C10" s="707" t="s">
        <v>3683</v>
      </c>
      <c r="D10" s="642"/>
      <c r="E10" s="1159" t="s">
        <v>3678</v>
      </c>
      <c r="F10" s="1159"/>
      <c r="G10" s="1159"/>
      <c r="H10" s="1159"/>
      <c r="I10" s="1159"/>
      <c r="J10" s="641"/>
      <c r="K10" s="1160" t="s">
        <v>3516</v>
      </c>
      <c r="L10" s="1160"/>
      <c r="M10" s="1160"/>
      <c r="N10" s="1160"/>
      <c r="O10" s="1160"/>
      <c r="P10" s="1160"/>
      <c r="Q10" s="1160"/>
      <c r="R10" s="1160"/>
      <c r="S10" s="641"/>
      <c r="T10" s="641"/>
      <c r="U10" s="641"/>
      <c r="V10" s="640"/>
      <c r="W10" s="1087"/>
    </row>
    <row r="11" spans="1:23" ht="25.5" customHeight="1">
      <c r="A11" s="1102"/>
      <c r="B11" s="1122"/>
      <c r="C11" s="1161"/>
      <c r="D11" s="639" t="s">
        <v>3676</v>
      </c>
      <c r="E11" s="1135">
        <v>12190</v>
      </c>
      <c r="F11" s="1135"/>
      <c r="G11" s="1135"/>
      <c r="H11" s="1135"/>
      <c r="I11" s="1135"/>
      <c r="J11" s="637" t="s">
        <v>3681</v>
      </c>
      <c r="K11" s="1136">
        <v>120</v>
      </c>
      <c r="L11" s="1136"/>
      <c r="M11" s="1136"/>
      <c r="N11" s="1136"/>
      <c r="O11" s="1136"/>
      <c r="P11" s="1136"/>
      <c r="Q11" s="1136"/>
      <c r="R11" s="1136"/>
      <c r="S11" s="638" t="s">
        <v>3669</v>
      </c>
      <c r="T11" s="637"/>
      <c r="U11" s="637"/>
      <c r="V11" s="636"/>
      <c r="W11" s="1087"/>
    </row>
    <row r="12" spans="1:23" ht="20.25" customHeight="1">
      <c r="A12" s="1103"/>
      <c r="B12" s="1123"/>
      <c r="C12" s="1162"/>
      <c r="D12" s="635"/>
      <c r="E12" s="635"/>
      <c r="F12" s="635"/>
      <c r="G12" s="634"/>
      <c r="H12" s="634"/>
      <c r="I12" s="634"/>
      <c r="J12" s="634"/>
      <c r="K12" s="634"/>
      <c r="L12" s="634"/>
      <c r="M12" s="1169" t="s">
        <v>3668</v>
      </c>
      <c r="N12" s="1169"/>
      <c r="O12" s="1169"/>
      <c r="P12" s="1169"/>
      <c r="Q12" s="1169"/>
      <c r="R12" s="1169"/>
      <c r="S12" s="1169"/>
      <c r="T12" s="1169"/>
      <c r="U12" s="1169"/>
      <c r="V12" s="1170"/>
      <c r="W12" s="1087"/>
    </row>
    <row r="13" spans="1:23" ht="25.5" customHeight="1">
      <c r="A13" s="618"/>
      <c r="B13" s="618"/>
      <c r="C13" s="618"/>
      <c r="D13" s="619"/>
      <c r="E13" s="619"/>
      <c r="F13" s="619"/>
      <c r="G13" s="619"/>
      <c r="H13" s="617"/>
      <c r="I13" s="617"/>
      <c r="J13" s="617"/>
      <c r="K13" s="617"/>
      <c r="L13" s="618"/>
      <c r="M13" s="617"/>
      <c r="N13" s="617"/>
      <c r="O13" s="617"/>
      <c r="P13" s="617"/>
      <c r="Q13" s="616"/>
      <c r="R13" s="616"/>
      <c r="S13" s="616"/>
      <c r="T13" s="616"/>
      <c r="U13" s="616"/>
      <c r="V13" s="616"/>
      <c r="W13" s="629"/>
    </row>
    <row r="14" spans="1:23" ht="20.25" customHeight="1">
      <c r="A14" s="1153" t="s">
        <v>44</v>
      </c>
      <c r="B14" s="1142" t="s">
        <v>3682</v>
      </c>
      <c r="C14" s="1156"/>
      <c r="D14" s="642"/>
      <c r="E14" s="1159" t="s">
        <v>3678</v>
      </c>
      <c r="F14" s="1159"/>
      <c r="G14" s="1159"/>
      <c r="H14" s="1159"/>
      <c r="I14" s="1159"/>
      <c r="J14" s="641"/>
      <c r="K14" s="1160" t="s">
        <v>3516</v>
      </c>
      <c r="L14" s="1160"/>
      <c r="M14" s="1160"/>
      <c r="N14" s="1160"/>
      <c r="O14" s="1160"/>
      <c r="P14" s="1160"/>
      <c r="Q14" s="1160"/>
      <c r="R14" s="1160"/>
      <c r="S14" s="641"/>
      <c r="T14" s="641"/>
      <c r="U14" s="641"/>
      <c r="V14" s="640"/>
      <c r="W14" s="1132" t="s">
        <v>45</v>
      </c>
    </row>
    <row r="15" spans="1:23" ht="25.5" customHeight="1">
      <c r="A15" s="1154"/>
      <c r="B15" s="1143"/>
      <c r="C15" s="1157"/>
      <c r="D15" s="639" t="s">
        <v>3676</v>
      </c>
      <c r="E15" s="1135">
        <v>78020</v>
      </c>
      <c r="F15" s="1135"/>
      <c r="G15" s="1135"/>
      <c r="H15" s="1135"/>
      <c r="I15" s="1135"/>
      <c r="J15" s="637" t="s">
        <v>3681</v>
      </c>
      <c r="K15" s="1136">
        <v>780</v>
      </c>
      <c r="L15" s="1136"/>
      <c r="M15" s="1136"/>
      <c r="N15" s="1136"/>
      <c r="O15" s="1136"/>
      <c r="P15" s="1136"/>
      <c r="Q15" s="1136"/>
      <c r="R15" s="1136"/>
      <c r="S15" s="638" t="s">
        <v>3669</v>
      </c>
      <c r="T15" s="637"/>
      <c r="U15" s="637"/>
      <c r="V15" s="636"/>
      <c r="W15" s="1133"/>
    </row>
    <row r="16" spans="1:23" ht="20.25" customHeight="1">
      <c r="A16" s="1155"/>
      <c r="B16" s="1144"/>
      <c r="C16" s="1158"/>
      <c r="D16" s="635"/>
      <c r="E16" s="635"/>
      <c r="F16" s="635"/>
      <c r="G16" s="634"/>
      <c r="H16" s="634"/>
      <c r="I16" s="634"/>
      <c r="J16" s="634"/>
      <c r="K16" s="634"/>
      <c r="L16" s="634"/>
      <c r="M16" s="1137" t="s">
        <v>3680</v>
      </c>
      <c r="N16" s="1137"/>
      <c r="O16" s="1137"/>
      <c r="P16" s="1137"/>
      <c r="Q16" s="1137"/>
      <c r="R16" s="1137"/>
      <c r="S16" s="1137"/>
      <c r="T16" s="1137"/>
      <c r="U16" s="1137"/>
      <c r="V16" s="1138"/>
      <c r="W16" s="1134"/>
    </row>
    <row r="17" spans="1:23" ht="25.5" customHeight="1">
      <c r="A17" s="618"/>
      <c r="B17" s="618"/>
      <c r="C17" s="618"/>
      <c r="D17" s="619"/>
      <c r="E17" s="619"/>
      <c r="F17" s="619"/>
      <c r="G17" s="619"/>
      <c r="H17" s="617"/>
      <c r="I17" s="617"/>
      <c r="J17" s="617"/>
      <c r="K17" s="617"/>
      <c r="L17" s="618"/>
      <c r="M17" s="617"/>
      <c r="N17" s="617"/>
      <c r="O17" s="617"/>
      <c r="P17" s="617"/>
      <c r="Q17" s="616"/>
      <c r="R17" s="616"/>
      <c r="S17" s="616"/>
      <c r="T17" s="616"/>
      <c r="U17" s="616"/>
      <c r="V17" s="616"/>
      <c r="W17" s="629"/>
    </row>
    <row r="18" spans="1:23" s="608" customFormat="1" ht="20.25" customHeight="1">
      <c r="A18" s="1112" t="s">
        <v>40</v>
      </c>
      <c r="B18" s="1115" t="s">
        <v>3679</v>
      </c>
      <c r="C18" s="1118"/>
      <c r="D18" s="568"/>
      <c r="E18" s="1111" t="s">
        <v>3678</v>
      </c>
      <c r="F18" s="1111"/>
      <c r="G18" s="1111"/>
      <c r="H18" s="1111"/>
      <c r="I18" s="1111"/>
      <c r="J18" s="450"/>
      <c r="K18" s="1110" t="s">
        <v>3516</v>
      </c>
      <c r="L18" s="1110"/>
      <c r="M18" s="1110"/>
      <c r="N18" s="1110"/>
      <c r="O18" s="1110"/>
      <c r="P18" s="1110"/>
      <c r="Q18" s="1110"/>
      <c r="R18" s="1110"/>
      <c r="S18" s="450"/>
      <c r="T18" s="450"/>
      <c r="U18" s="450"/>
      <c r="V18" s="449"/>
      <c r="W18" s="1175" t="s">
        <v>3677</v>
      </c>
    </row>
    <row r="19" spans="1:23" s="608" customFormat="1" ht="25.5" customHeight="1">
      <c r="A19" s="1113"/>
      <c r="B19" s="1116"/>
      <c r="C19" s="1119"/>
      <c r="D19" s="448" t="s">
        <v>3676</v>
      </c>
      <c r="E19" s="1150">
        <v>82880</v>
      </c>
      <c r="F19" s="1150"/>
      <c r="G19" s="1150"/>
      <c r="H19" s="1150"/>
      <c r="I19" s="1150"/>
      <c r="J19" s="444" t="s">
        <v>3675</v>
      </c>
      <c r="K19" s="1152">
        <v>820</v>
      </c>
      <c r="L19" s="1152"/>
      <c r="M19" s="1152"/>
      <c r="N19" s="1152"/>
      <c r="O19" s="1152"/>
      <c r="P19" s="1152"/>
      <c r="Q19" s="1152"/>
      <c r="R19" s="1152"/>
      <c r="S19" s="591" t="s">
        <v>3669</v>
      </c>
      <c r="T19" s="444"/>
      <c r="U19" s="444"/>
      <c r="V19" s="447"/>
      <c r="W19" s="1176"/>
    </row>
    <row r="20" spans="1:23" s="608" customFormat="1" ht="20.25" customHeight="1">
      <c r="A20" s="1114"/>
      <c r="B20" s="1117"/>
      <c r="C20" s="1120"/>
      <c r="D20" s="446"/>
      <c r="E20" s="446"/>
      <c r="F20" s="446"/>
      <c r="G20" s="445"/>
      <c r="H20" s="445"/>
      <c r="I20" s="445"/>
      <c r="J20" s="445"/>
      <c r="K20" s="445"/>
      <c r="L20" s="445"/>
      <c r="M20" s="1178" t="s">
        <v>3668</v>
      </c>
      <c r="N20" s="1178"/>
      <c r="O20" s="1178"/>
      <c r="P20" s="1178"/>
      <c r="Q20" s="1178"/>
      <c r="R20" s="1178"/>
      <c r="S20" s="1178"/>
      <c r="T20" s="1178"/>
      <c r="U20" s="1178"/>
      <c r="V20" s="1179"/>
      <c r="W20" s="1177"/>
    </row>
    <row r="21" spans="1:23" s="608" customFormat="1" ht="25.5" customHeight="1">
      <c r="A21" s="438"/>
      <c r="B21" s="438"/>
      <c r="C21" s="438"/>
      <c r="D21" s="439"/>
      <c r="E21" s="439"/>
      <c r="F21" s="439"/>
      <c r="G21" s="439"/>
      <c r="H21" s="437"/>
      <c r="I21" s="437"/>
      <c r="J21" s="437"/>
      <c r="K21" s="437"/>
      <c r="L21" s="438"/>
      <c r="M21" s="437"/>
      <c r="N21" s="437"/>
      <c r="O21" s="437"/>
      <c r="P21" s="437"/>
      <c r="Q21" s="19"/>
      <c r="R21" s="19"/>
      <c r="S21" s="19"/>
      <c r="T21" s="19"/>
      <c r="U21" s="19"/>
      <c r="V21" s="19"/>
      <c r="W21" s="442"/>
    </row>
    <row r="22" spans="1:23" s="608" customFormat="1" ht="20.25" customHeight="1">
      <c r="A22" s="1112" t="s">
        <v>41</v>
      </c>
      <c r="B22" s="1121" t="s">
        <v>3674</v>
      </c>
      <c r="C22" s="1118"/>
      <c r="D22" s="568"/>
      <c r="E22" s="1111" t="s">
        <v>3673</v>
      </c>
      <c r="F22" s="1111"/>
      <c r="G22" s="1111"/>
      <c r="H22" s="1111"/>
      <c r="I22" s="1111"/>
      <c r="J22" s="450"/>
      <c r="K22" s="1110" t="s">
        <v>3516</v>
      </c>
      <c r="L22" s="1110"/>
      <c r="M22" s="1110"/>
      <c r="N22" s="1110"/>
      <c r="O22" s="1110"/>
      <c r="P22" s="1110"/>
      <c r="Q22" s="1110"/>
      <c r="R22" s="1110"/>
      <c r="S22" s="450"/>
      <c r="T22" s="450"/>
      <c r="U22" s="450"/>
      <c r="V22" s="449"/>
      <c r="W22" s="1175" t="s">
        <v>3672</v>
      </c>
    </row>
    <row r="23" spans="1:23" s="608" customFormat="1" ht="25.5" customHeight="1">
      <c r="A23" s="1113"/>
      <c r="B23" s="1122"/>
      <c r="C23" s="1119"/>
      <c r="D23" s="448" t="s">
        <v>3671</v>
      </c>
      <c r="E23" s="1150">
        <v>69060</v>
      </c>
      <c r="F23" s="1150"/>
      <c r="G23" s="1150"/>
      <c r="H23" s="1150"/>
      <c r="I23" s="1150"/>
      <c r="J23" s="444" t="s">
        <v>3670</v>
      </c>
      <c r="K23" s="1152">
        <v>690</v>
      </c>
      <c r="L23" s="1152"/>
      <c r="M23" s="1152"/>
      <c r="N23" s="1152"/>
      <c r="O23" s="1152"/>
      <c r="P23" s="1152"/>
      <c r="Q23" s="1152"/>
      <c r="R23" s="1152"/>
      <c r="S23" s="591" t="s">
        <v>3669</v>
      </c>
      <c r="T23" s="444"/>
      <c r="U23" s="444"/>
      <c r="V23" s="447"/>
      <c r="W23" s="1176"/>
    </row>
    <row r="24" spans="1:23" s="608" customFormat="1" ht="20.25" customHeight="1">
      <c r="A24" s="1114"/>
      <c r="B24" s="1123"/>
      <c r="C24" s="1120"/>
      <c r="D24" s="446"/>
      <c r="E24" s="446"/>
      <c r="F24" s="446"/>
      <c r="G24" s="445"/>
      <c r="H24" s="445"/>
      <c r="I24" s="445"/>
      <c r="J24" s="445"/>
      <c r="K24" s="445"/>
      <c r="L24" s="445"/>
      <c r="M24" s="1178" t="s">
        <v>3668</v>
      </c>
      <c r="N24" s="1178"/>
      <c r="O24" s="1178"/>
      <c r="P24" s="1178"/>
      <c r="Q24" s="1178"/>
      <c r="R24" s="1178"/>
      <c r="S24" s="1178"/>
      <c r="T24" s="1178"/>
      <c r="U24" s="1178"/>
      <c r="V24" s="1179"/>
      <c r="W24" s="1177"/>
    </row>
    <row r="25" spans="1:23" ht="25.5" customHeight="1">
      <c r="A25" s="618"/>
      <c r="B25" s="618"/>
      <c r="C25" s="618"/>
      <c r="D25" s="619"/>
      <c r="E25" s="619"/>
      <c r="F25" s="619"/>
      <c r="G25" s="619"/>
      <c r="H25" s="617"/>
      <c r="I25" s="617"/>
      <c r="J25" s="617"/>
      <c r="K25" s="617"/>
      <c r="L25" s="618"/>
      <c r="M25" s="617"/>
      <c r="N25" s="617"/>
      <c r="O25" s="617"/>
      <c r="P25" s="617"/>
      <c r="Q25" s="616"/>
      <c r="R25" s="616"/>
      <c r="S25" s="616"/>
      <c r="T25" s="616"/>
      <c r="U25" s="616"/>
      <c r="V25" s="616"/>
      <c r="W25" s="629"/>
    </row>
    <row r="26" spans="1:23" s="630" customFormat="1" ht="25.5" customHeight="1">
      <c r="A26" s="1104" t="s">
        <v>3667</v>
      </c>
      <c r="B26" s="1107" t="s">
        <v>3666</v>
      </c>
      <c r="C26" s="1104" t="s">
        <v>43</v>
      </c>
      <c r="D26" s="1187"/>
      <c r="E26" s="1187"/>
      <c r="F26" s="1187"/>
      <c r="G26" s="1187"/>
      <c r="H26" s="1187"/>
      <c r="I26" s="1187"/>
      <c r="J26" s="1187"/>
      <c r="K26" s="1187"/>
      <c r="L26" s="1187"/>
      <c r="M26" s="1187"/>
      <c r="N26" s="1187"/>
      <c r="O26" s="1187"/>
      <c r="P26" s="1187"/>
      <c r="Q26" s="1187"/>
      <c r="R26" s="1187"/>
      <c r="S26" s="1187"/>
      <c r="T26" s="1187"/>
      <c r="U26" s="1187"/>
      <c r="V26" s="1188"/>
      <c r="W26" s="1180" t="s">
        <v>42</v>
      </c>
    </row>
    <row r="27" spans="1:23" s="630" customFormat="1" ht="25.5" customHeight="1">
      <c r="A27" s="1105"/>
      <c r="B27" s="1108"/>
      <c r="C27" s="1146" t="s">
        <v>3665</v>
      </c>
      <c r="D27" s="1147"/>
      <c r="E27" s="1147"/>
      <c r="F27" s="1147"/>
      <c r="G27" s="1147"/>
      <c r="H27" s="1147"/>
      <c r="I27" s="1147"/>
      <c r="J27" s="1147"/>
      <c r="K27" s="1147"/>
      <c r="L27" s="1150">
        <v>49780</v>
      </c>
      <c r="M27" s="1150"/>
      <c r="N27" s="1150"/>
      <c r="O27" s="1150"/>
      <c r="P27" s="444" t="s">
        <v>3664</v>
      </c>
      <c r="Q27" s="1189" t="s">
        <v>3515</v>
      </c>
      <c r="R27" s="1189"/>
      <c r="S27" s="1189"/>
      <c r="T27" s="444" t="s">
        <v>3661</v>
      </c>
      <c r="U27" s="1183" t="s">
        <v>3660</v>
      </c>
      <c r="V27" s="1184"/>
      <c r="W27" s="1181"/>
    </row>
    <row r="28" spans="1:23" s="630" customFormat="1" ht="25.5" customHeight="1">
      <c r="A28" s="1106"/>
      <c r="B28" s="1109"/>
      <c r="C28" s="1148" t="s">
        <v>3663</v>
      </c>
      <c r="D28" s="1149"/>
      <c r="E28" s="1149"/>
      <c r="F28" s="1149"/>
      <c r="G28" s="1149"/>
      <c r="H28" s="1149"/>
      <c r="I28" s="1149"/>
      <c r="J28" s="1149"/>
      <c r="K28" s="1149"/>
      <c r="L28" s="1151">
        <v>6220</v>
      </c>
      <c r="M28" s="1151"/>
      <c r="N28" s="1151"/>
      <c r="O28" s="1151"/>
      <c r="P28" s="443" t="s">
        <v>3662</v>
      </c>
      <c r="Q28" s="1145" t="s">
        <v>3514</v>
      </c>
      <c r="R28" s="1145"/>
      <c r="S28" s="1145"/>
      <c r="T28" s="443" t="s">
        <v>3661</v>
      </c>
      <c r="U28" s="1185" t="s">
        <v>3660</v>
      </c>
      <c r="V28" s="1186"/>
      <c r="W28" s="1182"/>
    </row>
    <row r="29" spans="1:23" s="630" customFormat="1" ht="26.25" customHeight="1">
      <c r="A29" s="631"/>
      <c r="B29" s="631"/>
      <c r="C29" s="633"/>
      <c r="D29" s="632"/>
      <c r="E29" s="632"/>
      <c r="F29" s="632"/>
      <c r="G29" s="632"/>
      <c r="H29" s="632"/>
      <c r="I29" s="632"/>
      <c r="J29" s="632"/>
      <c r="K29" s="632"/>
      <c r="L29" s="632"/>
      <c r="M29" s="632"/>
      <c r="N29" s="632"/>
      <c r="O29" s="632"/>
      <c r="P29" s="632"/>
      <c r="Q29" s="632"/>
      <c r="R29" s="632"/>
      <c r="S29" s="632"/>
      <c r="T29" s="632"/>
      <c r="U29" s="632"/>
      <c r="V29" s="632"/>
      <c r="W29" s="631"/>
    </row>
    <row r="30" spans="1:23" s="628" customFormat="1" ht="30" customHeight="1">
      <c r="A30" s="1139" t="s">
        <v>3513</v>
      </c>
      <c r="B30" s="1142" t="s">
        <v>3659</v>
      </c>
      <c r="C30" s="1128" t="s">
        <v>3512</v>
      </c>
      <c r="D30" s="1129"/>
      <c r="E30" s="1129"/>
      <c r="F30" s="1129"/>
      <c r="G30" s="1129"/>
      <c r="H30" s="1130">
        <v>1740</v>
      </c>
      <c r="I30" s="1130"/>
      <c r="J30" s="1130"/>
      <c r="K30" s="1130"/>
      <c r="L30" s="1131"/>
      <c r="M30" s="1128" t="s">
        <v>3511</v>
      </c>
      <c r="N30" s="1129"/>
      <c r="O30" s="1129"/>
      <c r="P30" s="1129"/>
      <c r="Q30" s="1129"/>
      <c r="R30" s="1130">
        <v>1200</v>
      </c>
      <c r="S30" s="1130"/>
      <c r="T30" s="1130"/>
      <c r="U30" s="1130"/>
      <c r="V30" s="1131"/>
      <c r="W30" s="1171" t="s">
        <v>3510</v>
      </c>
    </row>
    <row r="31" spans="1:23" s="628" customFormat="1" ht="30" customHeight="1">
      <c r="A31" s="1140"/>
      <c r="B31" s="1143"/>
      <c r="C31" s="1128" t="s">
        <v>3509</v>
      </c>
      <c r="D31" s="1129"/>
      <c r="E31" s="1129"/>
      <c r="F31" s="1129"/>
      <c r="G31" s="1129"/>
      <c r="H31" s="1130">
        <v>1550</v>
      </c>
      <c r="I31" s="1130"/>
      <c r="J31" s="1130"/>
      <c r="K31" s="1130"/>
      <c r="L31" s="1131"/>
      <c r="M31" s="1128" t="s">
        <v>3508</v>
      </c>
      <c r="N31" s="1129"/>
      <c r="O31" s="1129"/>
      <c r="P31" s="1129"/>
      <c r="Q31" s="1129"/>
      <c r="R31" s="1130">
        <v>110</v>
      </c>
      <c r="S31" s="1130"/>
      <c r="T31" s="1130"/>
      <c r="U31" s="1130"/>
      <c r="V31" s="1131"/>
      <c r="W31" s="1171"/>
    </row>
    <row r="32" spans="1:23" s="628" customFormat="1" ht="30" customHeight="1">
      <c r="A32" s="1141"/>
      <c r="B32" s="1144"/>
      <c r="C32" s="1128" t="s">
        <v>3507</v>
      </c>
      <c r="D32" s="1129"/>
      <c r="E32" s="1129"/>
      <c r="F32" s="1129"/>
      <c r="G32" s="1129"/>
      <c r="H32" s="1130">
        <v>1530</v>
      </c>
      <c r="I32" s="1130"/>
      <c r="J32" s="1130"/>
      <c r="K32" s="1130"/>
      <c r="L32" s="1131"/>
      <c r="M32" s="1172"/>
      <c r="N32" s="1173"/>
      <c r="O32" s="1173"/>
      <c r="P32" s="1173"/>
      <c r="Q32" s="1173"/>
      <c r="R32" s="1173"/>
      <c r="S32" s="1173"/>
      <c r="T32" s="1173"/>
      <c r="U32" s="1173"/>
      <c r="V32" s="1174"/>
      <c r="W32" s="1171"/>
    </row>
    <row r="33" spans="1:23" ht="25.5" customHeight="1">
      <c r="A33" s="618"/>
      <c r="B33" s="618"/>
      <c r="C33" s="618"/>
      <c r="D33" s="619"/>
      <c r="E33" s="619"/>
      <c r="F33" s="619"/>
      <c r="G33" s="619"/>
      <c r="H33" s="617"/>
      <c r="I33" s="617"/>
      <c r="J33" s="617"/>
      <c r="K33" s="617"/>
      <c r="L33" s="618"/>
      <c r="M33" s="617"/>
      <c r="N33" s="617"/>
      <c r="O33" s="617"/>
      <c r="P33" s="617"/>
      <c r="Q33" s="616"/>
      <c r="R33" s="616"/>
      <c r="S33" s="616"/>
      <c r="T33" s="616"/>
      <c r="U33" s="616"/>
      <c r="V33" s="616"/>
      <c r="W33" s="629"/>
    </row>
    <row r="34" spans="1:23" ht="30" customHeight="1">
      <c r="A34" s="614" t="s">
        <v>3506</v>
      </c>
      <c r="B34" s="613" t="s">
        <v>3658</v>
      </c>
      <c r="C34" s="1097">
        <v>30260</v>
      </c>
      <c r="D34" s="1097"/>
      <c r="E34" s="1097"/>
      <c r="F34" s="1097"/>
      <c r="G34" s="1097"/>
      <c r="H34" s="1097"/>
      <c r="I34" s="1097"/>
      <c r="J34" s="1097"/>
      <c r="K34" s="1097"/>
      <c r="L34" s="1097"/>
      <c r="M34" s="1097"/>
      <c r="N34" s="1097"/>
      <c r="O34" s="1097"/>
      <c r="P34" s="1097"/>
      <c r="Q34" s="1097"/>
      <c r="R34" s="1097"/>
      <c r="S34" s="1097"/>
      <c r="T34" s="1097"/>
      <c r="U34" s="1097"/>
      <c r="V34" s="1098"/>
      <c r="W34" s="612" t="s">
        <v>3495</v>
      </c>
    </row>
    <row r="35" spans="1:23" ht="25.5" customHeight="1">
      <c r="A35" s="618"/>
      <c r="B35" s="618"/>
      <c r="C35" s="618"/>
      <c r="D35" s="619"/>
      <c r="E35" s="619"/>
      <c r="F35" s="619"/>
      <c r="G35" s="619"/>
      <c r="H35" s="617"/>
      <c r="I35" s="617"/>
      <c r="J35" s="617"/>
      <c r="K35" s="617"/>
      <c r="L35" s="618"/>
      <c r="M35" s="617"/>
      <c r="N35" s="617"/>
      <c r="O35" s="617"/>
      <c r="P35" s="617"/>
      <c r="Q35" s="616"/>
      <c r="R35" s="616"/>
      <c r="S35" s="616"/>
      <c r="T35" s="616"/>
      <c r="U35" s="616"/>
      <c r="V35" s="616"/>
      <c r="W35" s="629"/>
    </row>
    <row r="36" spans="1:23" s="628" customFormat="1" ht="30" customHeight="1">
      <c r="A36" s="436" t="s">
        <v>3505</v>
      </c>
      <c r="B36" s="613" t="s">
        <v>3650</v>
      </c>
      <c r="C36" s="1124">
        <v>6080</v>
      </c>
      <c r="D36" s="1124"/>
      <c r="E36" s="1124"/>
      <c r="F36" s="1124"/>
      <c r="G36" s="1124"/>
      <c r="H36" s="1124"/>
      <c r="I36" s="1124"/>
      <c r="J36" s="1124"/>
      <c r="K36" s="1124"/>
      <c r="L36" s="1124"/>
      <c r="M36" s="1124"/>
      <c r="N36" s="1124"/>
      <c r="O36" s="1124"/>
      <c r="P36" s="1124"/>
      <c r="Q36" s="1124"/>
      <c r="R36" s="1124"/>
      <c r="S36" s="1124"/>
      <c r="T36" s="1124"/>
      <c r="U36" s="1124"/>
      <c r="V36" s="1125"/>
      <c r="W36" s="435" t="s">
        <v>3495</v>
      </c>
    </row>
    <row r="37" spans="1:23" ht="25.5" customHeight="1">
      <c r="A37" s="438"/>
      <c r="B37" s="438"/>
      <c r="C37" s="438"/>
      <c r="D37" s="439"/>
      <c r="E37" s="439"/>
      <c r="F37" s="439"/>
      <c r="G37" s="439"/>
      <c r="H37" s="437"/>
      <c r="I37" s="437"/>
      <c r="J37" s="437"/>
      <c r="K37" s="437"/>
      <c r="L37" s="438"/>
      <c r="M37" s="437"/>
      <c r="N37" s="437"/>
      <c r="O37" s="437"/>
      <c r="P37" s="437"/>
      <c r="Q37" s="19"/>
      <c r="R37" s="19"/>
      <c r="S37" s="19"/>
      <c r="T37" s="19"/>
      <c r="U37" s="19"/>
      <c r="V37" s="19"/>
      <c r="W37" s="441"/>
    </row>
    <row r="38" spans="1:23" s="628" customFormat="1" ht="30" customHeight="1">
      <c r="A38" s="436" t="s">
        <v>3504</v>
      </c>
      <c r="B38" s="440" t="s">
        <v>3657</v>
      </c>
      <c r="C38" s="1126">
        <v>76230</v>
      </c>
      <c r="D38" s="1126"/>
      <c r="E38" s="1126"/>
      <c r="F38" s="1126"/>
      <c r="G38" s="1126"/>
      <c r="H38" s="1126"/>
      <c r="I38" s="1126"/>
      <c r="J38" s="1126"/>
      <c r="K38" s="1126"/>
      <c r="L38" s="1126"/>
      <c r="M38" s="1126"/>
      <c r="N38" s="1126"/>
      <c r="O38" s="1126"/>
      <c r="P38" s="1126"/>
      <c r="Q38" s="1126"/>
      <c r="R38" s="1126"/>
      <c r="S38" s="1126"/>
      <c r="T38" s="1126"/>
      <c r="U38" s="1126"/>
      <c r="V38" s="1127"/>
      <c r="W38" s="435" t="s">
        <v>3495</v>
      </c>
    </row>
    <row r="39" spans="1:23" ht="25.5" customHeight="1">
      <c r="A39" s="618"/>
      <c r="B39" s="627"/>
      <c r="C39" s="626"/>
      <c r="D39" s="619"/>
      <c r="E39" s="619"/>
      <c r="F39" s="619"/>
      <c r="G39" s="619"/>
      <c r="H39" s="617"/>
      <c r="I39" s="617"/>
      <c r="J39" s="617"/>
      <c r="K39" s="617"/>
      <c r="L39" s="618"/>
      <c r="M39" s="617"/>
      <c r="N39" s="617"/>
      <c r="O39" s="617"/>
      <c r="P39" s="617"/>
      <c r="Q39" s="616"/>
      <c r="R39" s="616"/>
      <c r="S39" s="616"/>
      <c r="T39" s="616"/>
      <c r="U39" s="616"/>
      <c r="V39" s="616"/>
      <c r="W39" s="621"/>
    </row>
    <row r="40" spans="1:23" ht="18" hidden="1" customHeight="1">
      <c r="A40" s="1101" t="s">
        <v>3503</v>
      </c>
      <c r="B40" s="625"/>
      <c r="C40" s="1090" t="s">
        <v>3502</v>
      </c>
      <c r="D40" s="1091"/>
      <c r="E40" s="1091"/>
      <c r="F40" s="1091"/>
      <c r="G40" s="1091"/>
      <c r="H40" s="1091"/>
      <c r="I40" s="1091"/>
      <c r="J40" s="1091"/>
      <c r="K40" s="1091"/>
      <c r="L40" s="1094">
        <v>456000</v>
      </c>
      <c r="M40" s="1094"/>
      <c r="N40" s="1094"/>
      <c r="O40" s="1094"/>
      <c r="P40" s="623"/>
      <c r="Q40" s="623"/>
      <c r="R40" s="623"/>
      <c r="S40" s="623"/>
      <c r="T40" s="623"/>
      <c r="U40" s="623"/>
      <c r="V40" s="622"/>
      <c r="W40" s="1087" t="s">
        <v>3656</v>
      </c>
    </row>
    <row r="41" spans="1:23" ht="18" hidden="1" customHeight="1">
      <c r="A41" s="1102"/>
      <c r="B41" s="625"/>
      <c r="C41" s="1092"/>
      <c r="D41" s="1093"/>
      <c r="E41" s="1093"/>
      <c r="F41" s="1093"/>
      <c r="G41" s="1093"/>
      <c r="H41" s="1093"/>
      <c r="I41" s="1093"/>
      <c r="J41" s="1093"/>
      <c r="K41" s="1093"/>
      <c r="L41" s="1088" t="s">
        <v>3655</v>
      </c>
      <c r="M41" s="1088"/>
      <c r="N41" s="1088"/>
      <c r="O41" s="1088"/>
      <c r="P41" s="1088"/>
      <c r="Q41" s="1088"/>
      <c r="R41" s="1088"/>
      <c r="S41" s="1088"/>
      <c r="T41" s="1088"/>
      <c r="U41" s="1088"/>
      <c r="V41" s="1089"/>
      <c r="W41" s="1087"/>
    </row>
    <row r="42" spans="1:23" ht="18" hidden="1" customHeight="1">
      <c r="A42" s="1102"/>
      <c r="B42" s="625"/>
      <c r="C42" s="1090" t="s">
        <v>3501</v>
      </c>
      <c r="D42" s="1091"/>
      <c r="E42" s="1091"/>
      <c r="F42" s="1091"/>
      <c r="G42" s="1091"/>
      <c r="H42" s="1091"/>
      <c r="I42" s="1091"/>
      <c r="J42" s="1091"/>
      <c r="K42" s="1091"/>
      <c r="L42" s="1094">
        <v>760000</v>
      </c>
      <c r="M42" s="1094"/>
      <c r="N42" s="1094"/>
      <c r="O42" s="1094"/>
      <c r="P42" s="623"/>
      <c r="Q42" s="623"/>
      <c r="R42" s="623"/>
      <c r="S42" s="623"/>
      <c r="T42" s="623"/>
      <c r="U42" s="623"/>
      <c r="V42" s="622"/>
      <c r="W42" s="1087"/>
    </row>
    <row r="43" spans="1:23" ht="18" hidden="1" customHeight="1">
      <c r="A43" s="1102"/>
      <c r="B43" s="624"/>
      <c r="C43" s="1092"/>
      <c r="D43" s="1093"/>
      <c r="E43" s="1093"/>
      <c r="F43" s="1093"/>
      <c r="G43" s="1093"/>
      <c r="H43" s="1093"/>
      <c r="I43" s="1093"/>
      <c r="J43" s="1093"/>
      <c r="K43" s="1093"/>
      <c r="L43" s="1088" t="s">
        <v>3653</v>
      </c>
      <c r="M43" s="1088"/>
      <c r="N43" s="1088"/>
      <c r="O43" s="1088"/>
      <c r="P43" s="1088"/>
      <c r="Q43" s="1088"/>
      <c r="R43" s="1088"/>
      <c r="S43" s="1088"/>
      <c r="T43" s="1088"/>
      <c r="U43" s="1088"/>
      <c r="V43" s="1089"/>
      <c r="W43" s="1087"/>
    </row>
    <row r="44" spans="1:23" ht="18" hidden="1" customHeight="1">
      <c r="A44" s="1102"/>
      <c r="B44" s="618"/>
      <c r="C44" s="1090" t="s">
        <v>3500</v>
      </c>
      <c r="D44" s="1091"/>
      <c r="E44" s="1091"/>
      <c r="F44" s="1091"/>
      <c r="G44" s="1091"/>
      <c r="H44" s="1091"/>
      <c r="I44" s="1091"/>
      <c r="J44" s="1091"/>
      <c r="K44" s="1091"/>
      <c r="L44" s="1094">
        <v>1065000</v>
      </c>
      <c r="M44" s="1094"/>
      <c r="N44" s="1094"/>
      <c r="O44" s="1094"/>
      <c r="P44" s="623"/>
      <c r="Q44" s="623"/>
      <c r="R44" s="623"/>
      <c r="S44" s="623"/>
      <c r="T44" s="623"/>
      <c r="U44" s="623"/>
      <c r="V44" s="622"/>
      <c r="W44" s="1087"/>
    </row>
    <row r="45" spans="1:23" ht="18" hidden="1" customHeight="1">
      <c r="A45" s="1103"/>
      <c r="B45" s="620" t="s">
        <v>3654</v>
      </c>
      <c r="C45" s="1092"/>
      <c r="D45" s="1093"/>
      <c r="E45" s="1093"/>
      <c r="F45" s="1093"/>
      <c r="G45" s="1093"/>
      <c r="H45" s="1093"/>
      <c r="I45" s="1093"/>
      <c r="J45" s="1093"/>
      <c r="K45" s="1093"/>
      <c r="L45" s="1088" t="s">
        <v>3653</v>
      </c>
      <c r="M45" s="1088"/>
      <c r="N45" s="1088"/>
      <c r="O45" s="1088"/>
      <c r="P45" s="1088"/>
      <c r="Q45" s="1088"/>
      <c r="R45" s="1088"/>
      <c r="S45" s="1088"/>
      <c r="T45" s="1088"/>
      <c r="U45" s="1088"/>
      <c r="V45" s="1089"/>
      <c r="W45" s="1087"/>
    </row>
    <row r="46" spans="1:23" ht="25.5" hidden="1" customHeight="1">
      <c r="A46" s="618"/>
      <c r="B46" s="618"/>
      <c r="C46" s="618"/>
      <c r="D46" s="619"/>
      <c r="E46" s="619"/>
      <c r="F46" s="619"/>
      <c r="G46" s="619"/>
      <c r="H46" s="617"/>
      <c r="I46" s="617"/>
      <c r="J46" s="617"/>
      <c r="K46" s="617"/>
      <c r="L46" s="618"/>
      <c r="M46" s="616"/>
      <c r="N46" s="617"/>
      <c r="O46" s="617"/>
      <c r="P46" s="617"/>
      <c r="Q46" s="616"/>
      <c r="R46" s="616"/>
      <c r="S46" s="616"/>
      <c r="T46" s="616"/>
      <c r="U46" s="616"/>
      <c r="V46" s="616"/>
      <c r="W46" s="621"/>
    </row>
    <row r="47" spans="1:23" ht="30" customHeight="1">
      <c r="A47" s="614" t="s">
        <v>3499</v>
      </c>
      <c r="B47" s="620" t="s">
        <v>3652</v>
      </c>
      <c r="C47" s="1095">
        <v>80000</v>
      </c>
      <c r="D47" s="1095"/>
      <c r="E47" s="1095"/>
      <c r="F47" s="1095"/>
      <c r="G47" s="1095"/>
      <c r="H47" s="1095"/>
      <c r="I47" s="1095"/>
      <c r="J47" s="1095"/>
      <c r="K47" s="1095"/>
      <c r="L47" s="1095"/>
      <c r="M47" s="1095"/>
      <c r="N47" s="1095"/>
      <c r="O47" s="1095"/>
      <c r="P47" s="1095"/>
      <c r="Q47" s="1095"/>
      <c r="R47" s="1095"/>
      <c r="S47" s="1095"/>
      <c r="T47" s="1095"/>
      <c r="U47" s="1095"/>
      <c r="V47" s="1096"/>
      <c r="W47" s="612" t="s">
        <v>3495</v>
      </c>
    </row>
    <row r="48" spans="1:23" ht="25.5" customHeight="1">
      <c r="A48" s="618"/>
      <c r="B48" s="618"/>
      <c r="C48" s="618"/>
      <c r="D48" s="619"/>
      <c r="E48" s="619"/>
      <c r="F48" s="619"/>
      <c r="G48" s="619"/>
      <c r="H48" s="617"/>
      <c r="I48" s="617"/>
      <c r="J48" s="617"/>
      <c r="K48" s="617"/>
      <c r="L48" s="618"/>
      <c r="M48" s="616"/>
      <c r="N48" s="617"/>
      <c r="O48" s="617"/>
      <c r="P48" s="617"/>
      <c r="Q48" s="616"/>
      <c r="R48" s="616"/>
      <c r="S48" s="616"/>
      <c r="T48" s="616"/>
      <c r="U48" s="616"/>
      <c r="V48" s="616"/>
      <c r="W48" s="615"/>
    </row>
    <row r="49" spans="1:23" ht="30" customHeight="1">
      <c r="A49" s="614" t="s">
        <v>3498</v>
      </c>
      <c r="B49" s="620" t="s">
        <v>3651</v>
      </c>
      <c r="C49" s="1097">
        <v>48420</v>
      </c>
      <c r="D49" s="1097"/>
      <c r="E49" s="1097"/>
      <c r="F49" s="1097"/>
      <c r="G49" s="1097"/>
      <c r="H49" s="1097"/>
      <c r="I49" s="1097"/>
      <c r="J49" s="1097"/>
      <c r="K49" s="1097"/>
      <c r="L49" s="1097"/>
      <c r="M49" s="1097"/>
      <c r="N49" s="1097"/>
      <c r="O49" s="1097"/>
      <c r="P49" s="1097"/>
      <c r="Q49" s="1097"/>
      <c r="R49" s="1097"/>
      <c r="S49" s="1097"/>
      <c r="T49" s="1097"/>
      <c r="U49" s="1097"/>
      <c r="V49" s="1098"/>
      <c r="W49" s="612" t="s">
        <v>3495</v>
      </c>
    </row>
    <row r="50" spans="1:23" ht="25.5" customHeight="1">
      <c r="A50" s="618"/>
      <c r="B50" s="618"/>
      <c r="C50" s="618"/>
      <c r="D50" s="619"/>
      <c r="E50" s="619"/>
      <c r="F50" s="619"/>
      <c r="G50" s="619"/>
      <c r="H50" s="617"/>
      <c r="I50" s="617"/>
      <c r="J50" s="617"/>
      <c r="K50" s="617"/>
      <c r="L50" s="618"/>
      <c r="M50" s="616"/>
      <c r="N50" s="617"/>
      <c r="O50" s="617"/>
      <c r="P50" s="617"/>
      <c r="Q50" s="616"/>
      <c r="R50" s="616"/>
      <c r="S50" s="616"/>
      <c r="T50" s="616"/>
      <c r="U50" s="616"/>
      <c r="V50" s="616"/>
      <c r="W50" s="615" t="s">
        <v>3649</v>
      </c>
    </row>
    <row r="51" spans="1:23" ht="30" hidden="1" customHeight="1">
      <c r="A51" s="614" t="s">
        <v>3497</v>
      </c>
      <c r="B51" s="620" t="s">
        <v>3650</v>
      </c>
      <c r="C51" s="1098">
        <v>120000</v>
      </c>
      <c r="D51" s="1099"/>
      <c r="E51" s="1099"/>
      <c r="F51" s="1099"/>
      <c r="G51" s="1099"/>
      <c r="H51" s="1099"/>
      <c r="I51" s="1099"/>
      <c r="J51" s="1099"/>
      <c r="K51" s="1099"/>
      <c r="L51" s="1099"/>
      <c r="M51" s="1099"/>
      <c r="N51" s="1099"/>
      <c r="O51" s="1099"/>
      <c r="P51" s="1099"/>
      <c r="Q51" s="1099"/>
      <c r="R51" s="1099"/>
      <c r="S51" s="1099"/>
      <c r="T51" s="1099"/>
      <c r="U51" s="1099"/>
      <c r="V51" s="1100"/>
      <c r="W51" s="612" t="s">
        <v>3495</v>
      </c>
    </row>
    <row r="52" spans="1:23" ht="25.5" hidden="1" customHeight="1">
      <c r="A52" s="618"/>
      <c r="B52" s="618"/>
      <c r="C52" s="618"/>
      <c r="D52" s="619"/>
      <c r="E52" s="619"/>
      <c r="F52" s="619"/>
      <c r="G52" s="619"/>
      <c r="H52" s="617"/>
      <c r="I52" s="617"/>
      <c r="J52" s="617"/>
      <c r="K52" s="617"/>
      <c r="L52" s="618"/>
      <c r="M52" s="616"/>
      <c r="N52" s="617"/>
      <c r="O52" s="617"/>
      <c r="P52" s="617"/>
      <c r="Q52" s="616"/>
      <c r="R52" s="616"/>
      <c r="S52" s="616"/>
      <c r="T52" s="616"/>
      <c r="U52" s="616"/>
      <c r="V52" s="616"/>
      <c r="W52" s="615" t="s">
        <v>3649</v>
      </c>
    </row>
    <row r="53" spans="1:23" ht="30" customHeight="1">
      <c r="A53" s="614" t="s">
        <v>3496</v>
      </c>
      <c r="B53" s="613" t="s">
        <v>3648</v>
      </c>
      <c r="C53" s="1097">
        <v>75000</v>
      </c>
      <c r="D53" s="1097"/>
      <c r="E53" s="1097"/>
      <c r="F53" s="1097"/>
      <c r="G53" s="1097"/>
      <c r="H53" s="1097"/>
      <c r="I53" s="1097"/>
      <c r="J53" s="1097"/>
      <c r="K53" s="1097"/>
      <c r="L53" s="1097"/>
      <c r="M53" s="1097"/>
      <c r="N53" s="1097"/>
      <c r="O53" s="1097"/>
      <c r="P53" s="1097"/>
      <c r="Q53" s="1097"/>
      <c r="R53" s="1097"/>
      <c r="S53" s="1097"/>
      <c r="T53" s="1097"/>
      <c r="U53" s="1097"/>
      <c r="V53" s="1098"/>
      <c r="W53" s="612" t="s">
        <v>3495</v>
      </c>
    </row>
    <row r="54" spans="1:23" ht="25.5" customHeight="1">
      <c r="A54" s="1086"/>
      <c r="B54" s="1086"/>
      <c r="C54" s="1086"/>
      <c r="D54" s="1086"/>
      <c r="E54" s="1086"/>
      <c r="F54" s="1086"/>
      <c r="G54" s="1086"/>
      <c r="H54" s="1086"/>
      <c r="I54" s="1086"/>
      <c r="J54" s="1086"/>
      <c r="K54" s="1086"/>
      <c r="L54" s="1086"/>
      <c r="M54" s="1086"/>
      <c r="N54" s="1086"/>
      <c r="O54" s="1086"/>
      <c r="P54" s="1086"/>
      <c r="Q54" s="1086"/>
      <c r="R54" s="1086"/>
      <c r="S54" s="1086"/>
      <c r="T54" s="1086"/>
      <c r="U54" s="1086"/>
      <c r="V54" s="1086"/>
      <c r="W54" s="1086"/>
    </row>
    <row r="55" spans="1:23" ht="25.5" customHeight="1">
      <c r="A55" s="1086" t="s">
        <v>3647</v>
      </c>
      <c r="B55" s="1086"/>
      <c r="C55" s="1086"/>
      <c r="D55" s="1086"/>
      <c r="E55" s="1086"/>
      <c r="F55" s="1086"/>
      <c r="G55" s="1086"/>
      <c r="H55" s="1086"/>
      <c r="I55" s="1086"/>
      <c r="J55" s="1086"/>
      <c r="K55" s="1086"/>
      <c r="L55" s="1086"/>
      <c r="M55" s="1086"/>
      <c r="N55" s="1086"/>
      <c r="O55" s="1086"/>
      <c r="P55" s="1086"/>
      <c r="Q55" s="1086"/>
      <c r="R55" s="1086"/>
      <c r="S55" s="1086"/>
      <c r="T55" s="1086"/>
      <c r="U55" s="1086"/>
      <c r="V55" s="1086"/>
      <c r="W55" s="1086"/>
    </row>
  </sheetData>
  <sheetProtection algorithmName="SHA-512" hashValue="ERqCKn/OnfdF/eDmH4xfXq+8q4dauHgfEmMGpbw3eK3oeri2YX/Kyd5FG5ZSxil6FcuxRIfwJud5KmgB1gv4fw==" saltValue="wjZXwSAS/vVY8BwEtwtgnQ==" spinCount="100000" sheet="1" objects="1" scenarios="1" selectLockedCells="1" selectUnlockedCells="1"/>
  <mergeCells count="97">
    <mergeCell ref="W26:W28"/>
    <mergeCell ref="U27:V27"/>
    <mergeCell ref="U28:V28"/>
    <mergeCell ref="C26:V26"/>
    <mergeCell ref="E22:I22"/>
    <mergeCell ref="M24:V24"/>
    <mergeCell ref="Q27:S27"/>
    <mergeCell ref="M12:V12"/>
    <mergeCell ref="W30:W32"/>
    <mergeCell ref="C31:G31"/>
    <mergeCell ref="H31:L31"/>
    <mergeCell ref="M31:Q31"/>
    <mergeCell ref="R31:V31"/>
    <mergeCell ref="C32:G32"/>
    <mergeCell ref="H32:L32"/>
    <mergeCell ref="M32:V32"/>
    <mergeCell ref="W22:W24"/>
    <mergeCell ref="W18:W20"/>
    <mergeCell ref="E19:I19"/>
    <mergeCell ref="K19:R19"/>
    <mergeCell ref="M20:V20"/>
    <mergeCell ref="W7:W12"/>
    <mergeCell ref="E8:I8"/>
    <mergeCell ref="W3:W5"/>
    <mergeCell ref="E4:I4"/>
    <mergeCell ref="K4:R4"/>
    <mergeCell ref="M5:V5"/>
    <mergeCell ref="K11:R11"/>
    <mergeCell ref="K8:R8"/>
    <mergeCell ref="M9:V9"/>
    <mergeCell ref="K7:R7"/>
    <mergeCell ref="K10:R10"/>
    <mergeCell ref="E10:I10"/>
    <mergeCell ref="A3:A5"/>
    <mergeCell ref="B3:B5"/>
    <mergeCell ref="C3:C5"/>
    <mergeCell ref="E3:I3"/>
    <mergeCell ref="K3:R3"/>
    <mergeCell ref="C10:C12"/>
    <mergeCell ref="A7:A12"/>
    <mergeCell ref="B7:B12"/>
    <mergeCell ref="C7:C9"/>
    <mergeCell ref="E7:I7"/>
    <mergeCell ref="E11:I11"/>
    <mergeCell ref="A14:A16"/>
    <mergeCell ref="B14:B16"/>
    <mergeCell ref="C14:C16"/>
    <mergeCell ref="E14:I14"/>
    <mergeCell ref="K14:R14"/>
    <mergeCell ref="W14:W16"/>
    <mergeCell ref="E15:I15"/>
    <mergeCell ref="K15:R15"/>
    <mergeCell ref="M16:V16"/>
    <mergeCell ref="A30:A32"/>
    <mergeCell ref="B30:B32"/>
    <mergeCell ref="C30:G30"/>
    <mergeCell ref="H30:L30"/>
    <mergeCell ref="C22:C24"/>
    <mergeCell ref="Q28:S28"/>
    <mergeCell ref="C27:K27"/>
    <mergeCell ref="C28:K28"/>
    <mergeCell ref="L27:O27"/>
    <mergeCell ref="L28:O28"/>
    <mergeCell ref="E23:I23"/>
    <mergeCell ref="K23:R23"/>
    <mergeCell ref="L40:O40"/>
    <mergeCell ref="C34:V34"/>
    <mergeCell ref="C36:V36"/>
    <mergeCell ref="C38:V38"/>
    <mergeCell ref="M30:Q30"/>
    <mergeCell ref="R30:V30"/>
    <mergeCell ref="A26:A28"/>
    <mergeCell ref="B26:B28"/>
    <mergeCell ref="K22:R22"/>
    <mergeCell ref="E18:I18"/>
    <mergeCell ref="K18:R18"/>
    <mergeCell ref="A18:A20"/>
    <mergeCell ref="B18:B20"/>
    <mergeCell ref="C18:C20"/>
    <mergeCell ref="A22:A24"/>
    <mergeCell ref="B22:B24"/>
    <mergeCell ref="A55:W55"/>
    <mergeCell ref="W40:W45"/>
    <mergeCell ref="L41:V41"/>
    <mergeCell ref="C42:K43"/>
    <mergeCell ref="L42:O42"/>
    <mergeCell ref="L43:V43"/>
    <mergeCell ref="C44:K45"/>
    <mergeCell ref="L44:O44"/>
    <mergeCell ref="L45:V45"/>
    <mergeCell ref="C47:V47"/>
    <mergeCell ref="C49:V49"/>
    <mergeCell ref="C51:V51"/>
    <mergeCell ref="C53:V53"/>
    <mergeCell ref="A54:W54"/>
    <mergeCell ref="A40:A45"/>
    <mergeCell ref="C40:K41"/>
  </mergeCells>
  <phoneticPr fontId="52"/>
  <printOptions horizontalCentered="1"/>
  <pageMargins left="0.39370078740157483" right="0.39370078740157483" top="0.39370078740157483" bottom="0.39370078740157483" header="0.39370078740157483" footer="0.15748031496062992"/>
  <pageSetup paperSize="9" scale="7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278"/>
  <sheetViews>
    <sheetView view="pageBreakPreview" zoomScale="90" zoomScaleNormal="85" zoomScaleSheetLayoutView="90" workbookViewId="0">
      <pane xSplit="4" ySplit="6" topLeftCell="E7" activePane="bottomRight" state="frozen"/>
      <selection activeCell="BB8" sqref="BB8"/>
      <selection pane="topRight" activeCell="BB8" sqref="BB8"/>
      <selection pane="bottomLeft" activeCell="BB8" sqref="BB8"/>
      <selection pane="bottomRight" sqref="A1:A4"/>
    </sheetView>
  </sheetViews>
  <sheetFormatPr defaultColWidth="9" defaultRowHeight="13.2"/>
  <cols>
    <col min="1" max="1" width="5.6640625" style="373" customWidth="1"/>
    <col min="2" max="2" width="8.33203125" style="373" customWidth="1"/>
    <col min="3" max="3" width="4.44140625" style="373" bestFit="1" customWidth="1"/>
    <col min="4" max="4" width="8.33203125" style="373" customWidth="1"/>
    <col min="5" max="5" width="2.21875" style="372" customWidth="1"/>
    <col min="6" max="6" width="6.88671875" style="369" customWidth="1"/>
    <col min="7" max="7" width="8.109375" style="371" customWidth="1"/>
    <col min="8" max="8" width="2.21875" style="581" customWidth="1"/>
    <col min="9" max="9" width="6.21875" style="369" customWidth="1"/>
    <col min="10" max="10" width="6.21875" style="371" customWidth="1"/>
    <col min="11" max="11" width="6.6640625" style="366" customWidth="1"/>
    <col min="12" max="12" width="2.21875" style="366" customWidth="1"/>
    <col min="13" max="13" width="6.6640625" style="368" customWidth="1"/>
    <col min="14" max="14" width="2.21875" style="581" customWidth="1"/>
    <col min="15" max="15" width="10.88671875" style="367" customWidth="1"/>
    <col min="16" max="16" width="2.21875" style="366" customWidth="1"/>
    <col min="17" max="17" width="8.6640625" style="368" customWidth="1"/>
    <col min="18" max="18" width="2.21875" style="581" customWidth="1"/>
    <col min="19" max="19" width="10.88671875" style="369" customWidth="1"/>
    <col min="20" max="20" width="2.109375" style="581" customWidth="1"/>
    <col min="21" max="21" width="5.77734375" style="369" customWidth="1"/>
    <col min="22" max="22" width="9.44140625" style="370" customWidth="1"/>
    <col min="23" max="23" width="2.109375" style="366" customWidth="1"/>
    <col min="24" max="24" width="5.44140625" style="368" customWidth="1"/>
    <col min="25" max="25" width="2.109375" style="581" customWidth="1"/>
    <col min="26" max="26" width="9" style="367" customWidth="1"/>
    <col min="27" max="27" width="2.109375" style="366" customWidth="1"/>
    <col min="28" max="28" width="5.44140625" style="368" customWidth="1"/>
    <col min="29" max="29" width="2.109375" style="581" customWidth="1"/>
    <col min="30" max="30" width="9" style="367" customWidth="1"/>
    <col min="31" max="31" width="2.21875" style="366" customWidth="1"/>
    <col min="32" max="32" width="5.44140625" style="368" customWidth="1"/>
    <col min="33" max="33" width="2.21875" style="581" customWidth="1"/>
    <col min="34" max="34" width="9.21875" style="369" customWidth="1"/>
    <col min="35" max="35" width="2.109375" style="366" customWidth="1"/>
    <col min="36" max="36" width="12.33203125" style="368" customWidth="1"/>
    <col min="37" max="37" width="2.21875" style="581" customWidth="1"/>
    <col min="38" max="38" width="16.33203125" style="369" customWidth="1"/>
    <col min="39" max="39" width="2.21875" style="366" customWidth="1"/>
    <col min="40" max="40" width="6.77734375" style="368" customWidth="1"/>
    <col min="41" max="41" width="2.21875" style="581" customWidth="1"/>
    <col min="42" max="42" width="10.77734375" style="369" customWidth="1"/>
    <col min="43" max="43" width="2.21875" style="369" customWidth="1"/>
    <col min="44" max="44" width="19.33203125" style="368" customWidth="1"/>
    <col min="45" max="45" width="2.21875" style="581" customWidth="1"/>
    <col min="46" max="46" width="22.33203125" style="369" customWidth="1"/>
    <col min="47" max="47" width="2.21875" style="369" customWidth="1"/>
    <col min="48" max="48" width="16.88671875" style="368" customWidth="1"/>
    <col min="49" max="49" width="2.21875" style="369" customWidth="1"/>
    <col min="50" max="50" width="11.44140625" style="368" customWidth="1"/>
    <col min="51" max="51" width="2.21875" style="369" customWidth="1"/>
    <col min="52" max="52" width="14.109375" style="369" customWidth="1"/>
    <col min="53" max="53" width="2.21875" style="369" customWidth="1"/>
    <col min="54" max="54" width="15.88671875" style="369" customWidth="1"/>
    <col min="55" max="55" width="2.21875" style="369" customWidth="1"/>
    <col min="56" max="56" width="16.21875" style="369" customWidth="1"/>
    <col min="57" max="57" width="2.109375" style="368" customWidth="1"/>
    <col min="58" max="58" width="5.44140625" style="368" customWidth="1"/>
    <col min="59" max="59" width="2.21875" style="581" customWidth="1"/>
    <col min="60" max="60" width="9.21875" style="367" customWidth="1"/>
    <col min="61" max="61" width="2.21875" style="366" customWidth="1"/>
    <col min="62" max="62" width="10.6640625" style="366" customWidth="1"/>
    <col min="63" max="63" width="7.44140625" style="365" bestFit="1" customWidth="1"/>
    <col min="64" max="65" width="3.77734375" style="580" bestFit="1" customWidth="1"/>
    <col min="66" max="66" width="4.44140625" style="580" bestFit="1" customWidth="1"/>
    <col min="67" max="67" width="9" style="364"/>
    <col min="68" max="16384" width="9" style="363"/>
  </cols>
  <sheetData>
    <row r="1" spans="1:67" s="434" customFormat="1" ht="39" customHeight="1">
      <c r="A1" s="1065" t="s">
        <v>3494</v>
      </c>
      <c r="B1" s="1065" t="s">
        <v>3493</v>
      </c>
      <c r="C1" s="1065" t="s">
        <v>1</v>
      </c>
      <c r="D1" s="1065" t="s">
        <v>3492</v>
      </c>
      <c r="E1" s="585"/>
      <c r="F1" s="1052" t="s">
        <v>3491</v>
      </c>
      <c r="G1" s="1066"/>
      <c r="H1" s="580"/>
      <c r="I1" s="1069" t="s">
        <v>3644</v>
      </c>
      <c r="J1" s="1053"/>
      <c r="K1" s="1054"/>
      <c r="L1" s="580"/>
      <c r="M1" s="1069" t="s">
        <v>36</v>
      </c>
      <c r="N1" s="1053"/>
      <c r="O1" s="1054"/>
      <c r="P1" s="580"/>
      <c r="Q1" s="1052" t="s">
        <v>35</v>
      </c>
      <c r="R1" s="1053"/>
      <c r="S1" s="1054"/>
      <c r="T1" s="580"/>
      <c r="U1" s="1069" t="s">
        <v>2</v>
      </c>
      <c r="V1" s="1054"/>
      <c r="W1" s="580"/>
      <c r="X1" s="1052" t="s">
        <v>37</v>
      </c>
      <c r="Y1" s="1072"/>
      <c r="Z1" s="1066"/>
      <c r="AA1" s="580"/>
      <c r="AB1" s="1052" t="s">
        <v>38</v>
      </c>
      <c r="AC1" s="1072"/>
      <c r="AD1" s="1066"/>
      <c r="AE1" s="580"/>
      <c r="AF1" s="1052" t="s">
        <v>3490</v>
      </c>
      <c r="AG1" s="1053"/>
      <c r="AH1" s="1054"/>
      <c r="AI1" s="580"/>
      <c r="AJ1" s="1052" t="s">
        <v>3</v>
      </c>
      <c r="AK1" s="1053"/>
      <c r="AL1" s="1054"/>
      <c r="AM1" s="580"/>
      <c r="AN1" s="1069" t="s">
        <v>4</v>
      </c>
      <c r="AO1" s="1053"/>
      <c r="AP1" s="1054"/>
      <c r="AQ1" s="580"/>
      <c r="AR1" s="1069" t="s">
        <v>5</v>
      </c>
      <c r="AS1" s="1053"/>
      <c r="AT1" s="1054"/>
      <c r="AU1" s="580"/>
      <c r="AV1" s="1060" t="s">
        <v>9</v>
      </c>
      <c r="AW1" s="580"/>
      <c r="AX1" s="1060" t="s">
        <v>3590</v>
      </c>
      <c r="AY1" s="580"/>
      <c r="AZ1" s="1060" t="s">
        <v>28</v>
      </c>
      <c r="BA1" s="580"/>
      <c r="BB1" s="1060" t="s">
        <v>33</v>
      </c>
      <c r="BC1" s="580"/>
      <c r="BD1" s="1060" t="s">
        <v>32</v>
      </c>
      <c r="BF1" s="1052" t="s">
        <v>34</v>
      </c>
      <c r="BG1" s="1072"/>
      <c r="BH1" s="1066"/>
      <c r="BI1" s="580"/>
      <c r="BJ1" s="1060" t="s">
        <v>3646</v>
      </c>
      <c r="BK1" s="590"/>
      <c r="BL1" s="1070"/>
      <c r="BM1" s="1056"/>
      <c r="BN1" s="1056"/>
    </row>
    <row r="2" spans="1:67" s="434" customFormat="1" ht="17.25" customHeight="1">
      <c r="A2" s="1065"/>
      <c r="B2" s="1065"/>
      <c r="C2" s="1065"/>
      <c r="D2" s="1065"/>
      <c r="E2" s="585"/>
      <c r="F2" s="1067"/>
      <c r="G2" s="1068"/>
      <c r="H2" s="581"/>
      <c r="I2" s="1055"/>
      <c r="J2" s="1056"/>
      <c r="K2" s="1057"/>
      <c r="L2" s="581"/>
      <c r="M2" s="1055"/>
      <c r="N2" s="1056"/>
      <c r="O2" s="1057"/>
      <c r="P2" s="581"/>
      <c r="Q2" s="1055"/>
      <c r="R2" s="1056"/>
      <c r="S2" s="1057"/>
      <c r="T2" s="581"/>
      <c r="U2" s="1055"/>
      <c r="V2" s="1057"/>
      <c r="W2" s="581"/>
      <c r="X2" s="1067"/>
      <c r="Y2" s="1070"/>
      <c r="Z2" s="1068"/>
      <c r="AA2" s="581"/>
      <c r="AB2" s="1067"/>
      <c r="AC2" s="1070"/>
      <c r="AD2" s="1068"/>
      <c r="AE2" s="581"/>
      <c r="AF2" s="1055"/>
      <c r="AG2" s="1056"/>
      <c r="AH2" s="1057"/>
      <c r="AI2" s="581"/>
      <c r="AJ2" s="1055"/>
      <c r="AK2" s="1056"/>
      <c r="AL2" s="1057"/>
      <c r="AM2" s="581"/>
      <c r="AN2" s="1055"/>
      <c r="AO2" s="1056"/>
      <c r="AP2" s="1057"/>
      <c r="AQ2" s="580"/>
      <c r="AR2" s="1055"/>
      <c r="AS2" s="1056"/>
      <c r="AT2" s="1057"/>
      <c r="AU2" s="580"/>
      <c r="AV2" s="1061"/>
      <c r="AW2" s="580"/>
      <c r="AX2" s="1061"/>
      <c r="AY2" s="580"/>
      <c r="AZ2" s="1061"/>
      <c r="BA2" s="580"/>
      <c r="BB2" s="1061"/>
      <c r="BC2" s="580"/>
      <c r="BD2" s="1061"/>
      <c r="BF2" s="1067"/>
      <c r="BG2" s="1070"/>
      <c r="BH2" s="1068"/>
      <c r="BI2" s="581"/>
      <c r="BJ2" s="1061"/>
      <c r="BK2" s="1071"/>
      <c r="BL2" s="1056"/>
      <c r="BM2" s="1056"/>
      <c r="BN2" s="1056"/>
    </row>
    <row r="3" spans="1:67" s="403" customFormat="1" ht="13.5" customHeight="1">
      <c r="A3" s="1065"/>
      <c r="B3" s="1065"/>
      <c r="C3" s="1065"/>
      <c r="D3" s="1065"/>
      <c r="E3" s="587"/>
      <c r="F3" s="1067"/>
      <c r="G3" s="1068"/>
      <c r="H3" s="588"/>
      <c r="I3" s="428"/>
      <c r="J3" s="433"/>
      <c r="K3" s="430"/>
      <c r="L3" s="406"/>
      <c r="M3" s="429"/>
      <c r="N3" s="589"/>
      <c r="O3" s="1060" t="s">
        <v>3643</v>
      </c>
      <c r="P3" s="406"/>
      <c r="Q3" s="429"/>
      <c r="R3" s="589"/>
      <c r="S3" s="1060" t="s">
        <v>3645</v>
      </c>
      <c r="T3" s="588"/>
      <c r="U3" s="600"/>
      <c r="V3" s="1060" t="s">
        <v>3643</v>
      </c>
      <c r="W3" s="406"/>
      <c r="X3" s="429"/>
      <c r="Y3" s="589"/>
      <c r="Z3" s="1060" t="s">
        <v>3645</v>
      </c>
      <c r="AA3" s="406"/>
      <c r="AB3" s="429"/>
      <c r="AC3" s="589"/>
      <c r="AD3" s="1060" t="s">
        <v>3645</v>
      </c>
      <c r="AE3" s="406"/>
      <c r="AF3" s="429"/>
      <c r="AG3" s="589"/>
      <c r="AH3" s="1058" t="s">
        <v>46</v>
      </c>
      <c r="AI3" s="406"/>
      <c r="AJ3" s="429"/>
      <c r="AK3" s="589"/>
      <c r="AL3" s="1060" t="s">
        <v>3643</v>
      </c>
      <c r="AM3" s="406"/>
      <c r="AN3" s="429"/>
      <c r="AO3" s="589"/>
      <c r="AP3" s="1060" t="s">
        <v>3645</v>
      </c>
      <c r="AQ3" s="414"/>
      <c r="AR3" s="429"/>
      <c r="AS3" s="589"/>
      <c r="AT3" s="1060" t="s">
        <v>3644</v>
      </c>
      <c r="AU3" s="414"/>
      <c r="AV3" s="1061"/>
      <c r="AW3" s="414"/>
      <c r="AX3" s="1061"/>
      <c r="AY3" s="414"/>
      <c r="AZ3" s="584"/>
      <c r="BA3" s="414"/>
      <c r="BB3" s="584"/>
      <c r="BC3" s="414"/>
      <c r="BD3" s="584"/>
      <c r="BF3" s="429"/>
      <c r="BG3" s="589"/>
      <c r="BH3" s="1073" t="s">
        <v>3643</v>
      </c>
      <c r="BI3" s="406"/>
      <c r="BJ3" s="584"/>
      <c r="BK3" s="1071"/>
      <c r="BL3" s="1056"/>
      <c r="BM3" s="1056"/>
      <c r="BN3" s="1056"/>
      <c r="BO3" s="364"/>
    </row>
    <row r="4" spans="1:67" s="403" customFormat="1" ht="13.5" customHeight="1">
      <c r="A4" s="1060"/>
      <c r="B4" s="1060"/>
      <c r="C4" s="1060"/>
      <c r="D4" s="1060"/>
      <c r="E4" s="587"/>
      <c r="F4" s="428"/>
      <c r="G4" s="432" t="s">
        <v>3642</v>
      </c>
      <c r="H4" s="583"/>
      <c r="I4" s="429"/>
      <c r="J4" s="431" t="s">
        <v>3489</v>
      </c>
      <c r="K4" s="430"/>
      <c r="L4" s="406"/>
      <c r="M4" s="428"/>
      <c r="N4" s="583"/>
      <c r="O4" s="1061"/>
      <c r="P4" s="406"/>
      <c r="Q4" s="428"/>
      <c r="R4" s="583"/>
      <c r="S4" s="1061"/>
      <c r="T4" s="581"/>
      <c r="U4" s="429"/>
      <c r="V4" s="1061"/>
      <c r="W4" s="406"/>
      <c r="X4" s="428"/>
      <c r="Y4" s="583"/>
      <c r="Z4" s="1061"/>
      <c r="AA4" s="406"/>
      <c r="AB4" s="428"/>
      <c r="AC4" s="583"/>
      <c r="AD4" s="1061"/>
      <c r="AE4" s="406"/>
      <c r="AF4" s="428"/>
      <c r="AG4" s="583"/>
      <c r="AH4" s="1059"/>
      <c r="AI4" s="406"/>
      <c r="AJ4" s="428"/>
      <c r="AK4" s="583"/>
      <c r="AL4" s="1061"/>
      <c r="AM4" s="406"/>
      <c r="AN4" s="428"/>
      <c r="AO4" s="583"/>
      <c r="AP4" s="1061"/>
      <c r="AQ4" s="427"/>
      <c r="AR4" s="428"/>
      <c r="AS4" s="583"/>
      <c r="AT4" s="1061"/>
      <c r="AU4" s="427"/>
      <c r="AV4" s="1061"/>
      <c r="AW4" s="427"/>
      <c r="AX4" s="1061"/>
      <c r="AY4" s="427"/>
      <c r="AZ4" s="600"/>
      <c r="BA4" s="427"/>
      <c r="BB4" s="600"/>
      <c r="BC4" s="427"/>
      <c r="BD4" s="600"/>
      <c r="BF4" s="428"/>
      <c r="BG4" s="583"/>
      <c r="BH4" s="1074"/>
      <c r="BI4" s="406"/>
      <c r="BJ4" s="600"/>
      <c r="BK4" s="405"/>
      <c r="BL4" s="1056"/>
      <c r="BM4" s="1056"/>
      <c r="BN4" s="1056"/>
      <c r="BO4" s="364"/>
    </row>
    <row r="5" spans="1:67" s="403" customFormat="1" ht="13.5" customHeight="1">
      <c r="A5" s="582" t="s">
        <v>82</v>
      </c>
      <c r="B5" s="582" t="s">
        <v>3641</v>
      </c>
      <c r="C5" s="582" t="s">
        <v>3640</v>
      </c>
      <c r="D5" s="582" t="s">
        <v>3639</v>
      </c>
      <c r="E5" s="588"/>
      <c r="F5" s="1062" t="s">
        <v>3638</v>
      </c>
      <c r="G5" s="1064"/>
      <c r="H5" s="581"/>
      <c r="I5" s="1062" t="s">
        <v>3637</v>
      </c>
      <c r="J5" s="1063"/>
      <c r="K5" s="1064"/>
      <c r="L5" s="406"/>
      <c r="M5" s="1062" t="s">
        <v>3636</v>
      </c>
      <c r="N5" s="1063"/>
      <c r="O5" s="1064"/>
      <c r="P5" s="406"/>
      <c r="Q5" s="1062" t="s">
        <v>3635</v>
      </c>
      <c r="R5" s="1063"/>
      <c r="S5" s="1064"/>
      <c r="T5" s="581"/>
      <c r="U5" s="1062" t="s">
        <v>3634</v>
      </c>
      <c r="V5" s="1064"/>
      <c r="W5" s="406"/>
      <c r="X5" s="1062" t="s">
        <v>3633</v>
      </c>
      <c r="Y5" s="1063"/>
      <c r="Z5" s="1064"/>
      <c r="AA5" s="406"/>
      <c r="AB5" s="1062" t="s">
        <v>3632</v>
      </c>
      <c r="AC5" s="1063"/>
      <c r="AD5" s="1064"/>
      <c r="AE5" s="406"/>
      <c r="AF5" s="1062" t="s">
        <v>3631</v>
      </c>
      <c r="AG5" s="1063"/>
      <c r="AH5" s="1064"/>
      <c r="AI5" s="406"/>
      <c r="AJ5" s="1062" t="s">
        <v>3630</v>
      </c>
      <c r="AK5" s="1063"/>
      <c r="AL5" s="1064"/>
      <c r="AM5" s="406"/>
      <c r="AN5" s="1062" t="s">
        <v>3629</v>
      </c>
      <c r="AO5" s="1063"/>
      <c r="AP5" s="1064"/>
      <c r="AQ5" s="427"/>
      <c r="AR5" s="1062" t="s">
        <v>3628</v>
      </c>
      <c r="AS5" s="1063"/>
      <c r="AT5" s="1064"/>
      <c r="AU5" s="427"/>
      <c r="AV5" s="603" t="s">
        <v>3627</v>
      </c>
      <c r="AW5" s="427"/>
      <c r="AX5" s="603" t="s">
        <v>3626</v>
      </c>
      <c r="AY5" s="427"/>
      <c r="AZ5" s="603" t="s">
        <v>3625</v>
      </c>
      <c r="BA5" s="427"/>
      <c r="BB5" s="603" t="s">
        <v>3624</v>
      </c>
      <c r="BC5" s="427"/>
      <c r="BD5" s="603" t="s">
        <v>3623</v>
      </c>
      <c r="BE5" s="427"/>
      <c r="BF5" s="1062" t="s">
        <v>3622</v>
      </c>
      <c r="BG5" s="1063"/>
      <c r="BH5" s="1064"/>
      <c r="BI5" s="406"/>
      <c r="BJ5" s="603" t="s">
        <v>3621</v>
      </c>
      <c r="BK5" s="426"/>
      <c r="BL5" s="580"/>
      <c r="BM5" s="580"/>
      <c r="BN5" s="580"/>
      <c r="BO5" s="364"/>
    </row>
    <row r="6" spans="1:67" s="407" customFormat="1" ht="3.75" customHeight="1">
      <c r="A6" s="425"/>
      <c r="B6" s="424"/>
      <c r="C6" s="424"/>
      <c r="D6" s="424"/>
      <c r="E6" s="372"/>
      <c r="F6" s="423"/>
      <c r="G6" s="422"/>
      <c r="H6" s="581"/>
      <c r="I6" s="419"/>
      <c r="J6" s="421"/>
      <c r="K6" s="420"/>
      <c r="L6" s="406"/>
      <c r="M6" s="410"/>
      <c r="N6" s="581"/>
      <c r="O6" s="409"/>
      <c r="P6" s="406"/>
      <c r="Q6" s="410"/>
      <c r="R6" s="581"/>
      <c r="S6" s="415"/>
      <c r="T6" s="581"/>
      <c r="U6" s="419"/>
      <c r="V6" s="418"/>
      <c r="W6" s="406"/>
      <c r="X6" s="411"/>
      <c r="Y6" s="581"/>
      <c r="Z6" s="417"/>
      <c r="AA6" s="406"/>
      <c r="AB6" s="411"/>
      <c r="AC6" s="581"/>
      <c r="AD6" s="417"/>
      <c r="AE6" s="406"/>
      <c r="AF6" s="413"/>
      <c r="AG6" s="581"/>
      <c r="AH6" s="416"/>
      <c r="AI6" s="406"/>
      <c r="AJ6" s="410"/>
      <c r="AK6" s="581"/>
      <c r="AL6" s="415"/>
      <c r="AM6" s="406"/>
      <c r="AN6" s="410"/>
      <c r="AO6" s="581"/>
      <c r="AP6" s="415"/>
      <c r="AQ6" s="412"/>
      <c r="AR6" s="410"/>
      <c r="AS6" s="581"/>
      <c r="AT6" s="415"/>
      <c r="AU6" s="412"/>
      <c r="AV6" s="413"/>
      <c r="AW6" s="412"/>
      <c r="AX6" s="411"/>
      <c r="AY6" s="412"/>
      <c r="AZ6" s="412"/>
      <c r="BA6" s="412"/>
      <c r="BB6" s="412"/>
      <c r="BC6" s="412"/>
      <c r="BD6" s="412"/>
      <c r="BE6" s="411"/>
      <c r="BF6" s="410"/>
      <c r="BG6" s="581"/>
      <c r="BH6" s="409"/>
      <c r="BI6" s="406"/>
      <c r="BJ6" s="406"/>
      <c r="BK6" s="405"/>
      <c r="BL6" s="580"/>
      <c r="BM6" s="580"/>
      <c r="BN6" s="580"/>
      <c r="BO6" s="408"/>
    </row>
    <row r="7" spans="1:67" s="403" customFormat="1" ht="25.5" customHeight="1">
      <c r="A7" s="1060" t="s">
        <v>3620</v>
      </c>
      <c r="B7" s="1060" t="s">
        <v>3487</v>
      </c>
      <c r="C7" s="1076" t="s">
        <v>6</v>
      </c>
      <c r="D7" s="402" t="s">
        <v>3470</v>
      </c>
      <c r="E7" s="388"/>
      <c r="F7" s="401">
        <v>86030</v>
      </c>
      <c r="G7" s="400">
        <v>93930</v>
      </c>
      <c r="H7" s="583" t="s">
        <v>3595</v>
      </c>
      <c r="I7" s="399">
        <v>840</v>
      </c>
      <c r="J7" s="398">
        <v>920</v>
      </c>
      <c r="K7" s="397" t="s">
        <v>7</v>
      </c>
      <c r="L7" s="1032" t="s">
        <v>3598</v>
      </c>
      <c r="M7" s="1050">
        <v>7740</v>
      </c>
      <c r="N7" s="1032" t="s">
        <v>3595</v>
      </c>
      <c r="O7" s="1036">
        <v>70</v>
      </c>
      <c r="P7" s="1032" t="s">
        <v>3598</v>
      </c>
      <c r="Q7" s="1050">
        <v>31600</v>
      </c>
      <c r="R7" s="1032" t="s">
        <v>8</v>
      </c>
      <c r="S7" s="1044">
        <v>310</v>
      </c>
      <c r="T7" s="583" t="s">
        <v>3598</v>
      </c>
      <c r="U7" s="396">
        <v>7900</v>
      </c>
      <c r="V7" s="395">
        <v>70</v>
      </c>
      <c r="W7" s="394"/>
      <c r="X7" s="392"/>
      <c r="Y7" s="380"/>
      <c r="Z7" s="393"/>
      <c r="AA7" s="380"/>
      <c r="AB7" s="392" t="s">
        <v>0</v>
      </c>
      <c r="AC7" s="380"/>
      <c r="AD7" s="391"/>
      <c r="AE7" s="1035" t="s">
        <v>3595</v>
      </c>
      <c r="AF7" s="1038">
        <v>5780</v>
      </c>
      <c r="AG7" s="1032" t="s">
        <v>8</v>
      </c>
      <c r="AH7" s="1036">
        <v>50</v>
      </c>
      <c r="AI7" s="1035" t="s">
        <v>3607</v>
      </c>
      <c r="AJ7" s="1048">
        <v>31600</v>
      </c>
      <c r="AK7" s="1032" t="s">
        <v>8</v>
      </c>
      <c r="AL7" s="1046">
        <v>310</v>
      </c>
      <c r="AM7" s="1032" t="s">
        <v>8</v>
      </c>
      <c r="AN7" s="1050">
        <v>3640</v>
      </c>
      <c r="AO7" s="1032" t="s">
        <v>8</v>
      </c>
      <c r="AP7" s="1044">
        <v>30</v>
      </c>
      <c r="AQ7" s="1032" t="s">
        <v>8</v>
      </c>
      <c r="AR7" s="1042">
        <v>1360</v>
      </c>
      <c r="AS7" s="1032" t="s">
        <v>8</v>
      </c>
      <c r="AT7" s="1040">
        <v>10</v>
      </c>
      <c r="AU7" s="1029" t="s">
        <v>3607</v>
      </c>
      <c r="AV7" s="592" t="s">
        <v>10</v>
      </c>
      <c r="AW7" s="1029" t="s">
        <v>3603</v>
      </c>
      <c r="AX7" s="1030" t="s">
        <v>3602</v>
      </c>
      <c r="AY7" s="1032" t="s">
        <v>3601</v>
      </c>
      <c r="AZ7" s="390">
        <v>7500</v>
      </c>
      <c r="BA7" s="1032" t="s">
        <v>3600</v>
      </c>
      <c r="BB7" s="390">
        <v>31610</v>
      </c>
      <c r="BC7" s="1032" t="s">
        <v>3601</v>
      </c>
      <c r="BD7" s="390">
        <v>23630</v>
      </c>
      <c r="BE7" s="1032" t="s">
        <v>3595</v>
      </c>
      <c r="BF7" s="1050">
        <v>18620</v>
      </c>
      <c r="BG7" s="1032" t="s">
        <v>3595</v>
      </c>
      <c r="BH7" s="1036">
        <v>180</v>
      </c>
      <c r="BI7" s="406"/>
      <c r="BJ7" s="598" t="s">
        <v>3599</v>
      </c>
      <c r="BK7" s="405"/>
      <c r="BL7" s="580"/>
      <c r="BM7" s="580"/>
      <c r="BN7" s="1056"/>
      <c r="BO7" s="364"/>
    </row>
    <row r="8" spans="1:67" s="403" customFormat="1" ht="25.5" customHeight="1">
      <c r="A8" s="1061"/>
      <c r="B8" s="1075"/>
      <c r="C8" s="1077"/>
      <c r="D8" s="389" t="s">
        <v>3469</v>
      </c>
      <c r="E8" s="388"/>
      <c r="F8" s="387">
        <v>93930</v>
      </c>
      <c r="G8" s="386"/>
      <c r="H8" s="583" t="s">
        <v>3595</v>
      </c>
      <c r="I8" s="383">
        <v>920</v>
      </c>
      <c r="J8" s="385"/>
      <c r="K8" s="384" t="s">
        <v>7</v>
      </c>
      <c r="L8" s="1032"/>
      <c r="M8" s="1051"/>
      <c r="N8" s="1032"/>
      <c r="O8" s="1037"/>
      <c r="P8" s="1032"/>
      <c r="Q8" s="1051"/>
      <c r="R8" s="1032"/>
      <c r="S8" s="1045"/>
      <c r="T8" s="583" t="s">
        <v>3595</v>
      </c>
      <c r="U8" s="383">
        <v>7900</v>
      </c>
      <c r="V8" s="382">
        <v>70</v>
      </c>
      <c r="W8" s="381" t="s">
        <v>3598</v>
      </c>
      <c r="X8" s="379">
        <v>55310</v>
      </c>
      <c r="Y8" s="380" t="s">
        <v>3598</v>
      </c>
      <c r="Z8" s="377">
        <v>550</v>
      </c>
      <c r="AA8" s="378" t="s">
        <v>3598</v>
      </c>
      <c r="AB8" s="379">
        <v>47410</v>
      </c>
      <c r="AC8" s="378" t="s">
        <v>3595</v>
      </c>
      <c r="AD8" s="377">
        <v>470</v>
      </c>
      <c r="AE8" s="1032"/>
      <c r="AF8" s="1039"/>
      <c r="AG8" s="1032"/>
      <c r="AH8" s="1037"/>
      <c r="AI8" s="1035"/>
      <c r="AJ8" s="1049"/>
      <c r="AK8" s="1032"/>
      <c r="AL8" s="1047"/>
      <c r="AM8" s="1032"/>
      <c r="AN8" s="1051"/>
      <c r="AO8" s="1032"/>
      <c r="AP8" s="1045"/>
      <c r="AQ8" s="1032"/>
      <c r="AR8" s="1043"/>
      <c r="AS8" s="1032"/>
      <c r="AT8" s="1041"/>
      <c r="AU8" s="1029"/>
      <c r="AV8" s="593">
        <v>27330</v>
      </c>
      <c r="AW8" s="1029"/>
      <c r="AX8" s="1031"/>
      <c r="AY8" s="1032"/>
      <c r="AZ8" s="376">
        <v>70</v>
      </c>
      <c r="BA8" s="1032"/>
      <c r="BB8" s="375">
        <v>310</v>
      </c>
      <c r="BC8" s="1032"/>
      <c r="BD8" s="375">
        <v>230</v>
      </c>
      <c r="BE8" s="1032"/>
      <c r="BF8" s="1051"/>
      <c r="BG8" s="1032"/>
      <c r="BH8" s="1037"/>
      <c r="BI8" s="406"/>
      <c r="BJ8" s="599">
        <v>0.63</v>
      </c>
      <c r="BK8" s="405"/>
      <c r="BL8" s="580"/>
      <c r="BM8" s="580"/>
      <c r="BN8" s="1056"/>
      <c r="BO8" s="364"/>
    </row>
    <row r="9" spans="1:67" s="403" customFormat="1" ht="25.5" customHeight="1">
      <c r="A9" s="1061"/>
      <c r="B9" s="1060" t="s">
        <v>3486</v>
      </c>
      <c r="C9" s="1076" t="s">
        <v>6</v>
      </c>
      <c r="D9" s="402" t="s">
        <v>3470</v>
      </c>
      <c r="E9" s="388"/>
      <c r="F9" s="401">
        <v>53330</v>
      </c>
      <c r="G9" s="400">
        <v>61230</v>
      </c>
      <c r="H9" s="583" t="s">
        <v>3595</v>
      </c>
      <c r="I9" s="399">
        <v>510</v>
      </c>
      <c r="J9" s="398">
        <v>590</v>
      </c>
      <c r="K9" s="397" t="s">
        <v>7</v>
      </c>
      <c r="L9" s="1032" t="s">
        <v>3595</v>
      </c>
      <c r="M9" s="1050">
        <v>4640</v>
      </c>
      <c r="N9" s="1032" t="s">
        <v>3595</v>
      </c>
      <c r="O9" s="1036">
        <v>40</v>
      </c>
      <c r="P9" s="1032" t="s">
        <v>3595</v>
      </c>
      <c r="Q9" s="1050">
        <v>18960</v>
      </c>
      <c r="R9" s="1032" t="s">
        <v>8</v>
      </c>
      <c r="S9" s="1044">
        <v>180</v>
      </c>
      <c r="T9" s="583" t="s">
        <v>3595</v>
      </c>
      <c r="U9" s="396">
        <v>7900</v>
      </c>
      <c r="V9" s="395">
        <v>70</v>
      </c>
      <c r="W9" s="394"/>
      <c r="X9" s="392"/>
      <c r="Y9" s="380"/>
      <c r="Z9" s="393"/>
      <c r="AA9" s="380"/>
      <c r="AB9" s="392" t="s">
        <v>0</v>
      </c>
      <c r="AC9" s="380"/>
      <c r="AD9" s="391"/>
      <c r="AE9" s="1035" t="s">
        <v>3595</v>
      </c>
      <c r="AF9" s="1038">
        <v>3470</v>
      </c>
      <c r="AG9" s="1032" t="s">
        <v>3595</v>
      </c>
      <c r="AH9" s="1036">
        <v>30</v>
      </c>
      <c r="AI9" s="1035" t="s">
        <v>3607</v>
      </c>
      <c r="AJ9" s="1048">
        <v>18960</v>
      </c>
      <c r="AK9" s="1032" t="s">
        <v>8</v>
      </c>
      <c r="AL9" s="1046">
        <v>180</v>
      </c>
      <c r="AM9" s="1032" t="s">
        <v>8</v>
      </c>
      <c r="AN9" s="1050">
        <v>2490</v>
      </c>
      <c r="AO9" s="1032" t="s">
        <v>3595</v>
      </c>
      <c r="AP9" s="1044">
        <v>20</v>
      </c>
      <c r="AQ9" s="1032" t="s">
        <v>8</v>
      </c>
      <c r="AR9" s="1042">
        <v>810</v>
      </c>
      <c r="AS9" s="1032" t="s">
        <v>8</v>
      </c>
      <c r="AT9" s="1040">
        <v>8</v>
      </c>
      <c r="AU9" s="1029"/>
      <c r="AV9" s="593" t="s">
        <v>13</v>
      </c>
      <c r="AW9" s="1029" t="s">
        <v>3607</v>
      </c>
      <c r="AX9" s="1030" t="s">
        <v>3602</v>
      </c>
      <c r="AY9" s="1032" t="s">
        <v>3601</v>
      </c>
      <c r="AZ9" s="390">
        <v>4500</v>
      </c>
      <c r="BA9" s="1032" t="s">
        <v>3601</v>
      </c>
      <c r="BB9" s="390">
        <v>18960</v>
      </c>
      <c r="BC9" s="1032" t="s">
        <v>3601</v>
      </c>
      <c r="BD9" s="390">
        <v>14180</v>
      </c>
      <c r="BE9" s="1032" t="s">
        <v>8</v>
      </c>
      <c r="BF9" s="1050">
        <v>11170</v>
      </c>
      <c r="BG9" s="1032" t="s">
        <v>3598</v>
      </c>
      <c r="BH9" s="1036">
        <v>110</v>
      </c>
      <c r="BI9" s="406"/>
      <c r="BJ9" s="598" t="s">
        <v>3599</v>
      </c>
      <c r="BK9" s="405"/>
      <c r="BL9" s="580"/>
      <c r="BM9" s="580"/>
      <c r="BN9" s="1056"/>
      <c r="BO9" s="364"/>
    </row>
    <row r="10" spans="1:67" s="403" customFormat="1" ht="25.5" customHeight="1">
      <c r="A10" s="1061"/>
      <c r="B10" s="1075"/>
      <c r="C10" s="1077"/>
      <c r="D10" s="389" t="s">
        <v>3469</v>
      </c>
      <c r="E10" s="388"/>
      <c r="F10" s="387">
        <v>61230</v>
      </c>
      <c r="G10" s="386"/>
      <c r="H10" s="583" t="s">
        <v>3598</v>
      </c>
      <c r="I10" s="383">
        <v>590</v>
      </c>
      <c r="J10" s="385"/>
      <c r="K10" s="384" t="s">
        <v>7</v>
      </c>
      <c r="L10" s="1032"/>
      <c r="M10" s="1051"/>
      <c r="N10" s="1032"/>
      <c r="O10" s="1037"/>
      <c r="P10" s="1032"/>
      <c r="Q10" s="1051"/>
      <c r="R10" s="1032"/>
      <c r="S10" s="1045"/>
      <c r="T10" s="583" t="s">
        <v>3595</v>
      </c>
      <c r="U10" s="383">
        <v>7900</v>
      </c>
      <c r="V10" s="382">
        <v>70</v>
      </c>
      <c r="W10" s="381" t="s">
        <v>3598</v>
      </c>
      <c r="X10" s="379">
        <v>55310</v>
      </c>
      <c r="Y10" s="380" t="s">
        <v>3595</v>
      </c>
      <c r="Z10" s="377">
        <v>550</v>
      </c>
      <c r="AA10" s="378" t="s">
        <v>3595</v>
      </c>
      <c r="AB10" s="379">
        <v>47410</v>
      </c>
      <c r="AC10" s="378" t="s">
        <v>8</v>
      </c>
      <c r="AD10" s="377">
        <v>470</v>
      </c>
      <c r="AE10" s="1032"/>
      <c r="AF10" s="1039"/>
      <c r="AG10" s="1032"/>
      <c r="AH10" s="1037"/>
      <c r="AI10" s="1035"/>
      <c r="AJ10" s="1049"/>
      <c r="AK10" s="1032"/>
      <c r="AL10" s="1047"/>
      <c r="AM10" s="1032"/>
      <c r="AN10" s="1051"/>
      <c r="AO10" s="1032"/>
      <c r="AP10" s="1045"/>
      <c r="AQ10" s="1032"/>
      <c r="AR10" s="1043"/>
      <c r="AS10" s="1032"/>
      <c r="AT10" s="1041"/>
      <c r="AU10" s="1029"/>
      <c r="AV10" s="593">
        <v>16800</v>
      </c>
      <c r="AW10" s="1029"/>
      <c r="AX10" s="1031"/>
      <c r="AY10" s="1032"/>
      <c r="AZ10" s="376">
        <v>40</v>
      </c>
      <c r="BA10" s="1032"/>
      <c r="BB10" s="375">
        <v>190</v>
      </c>
      <c r="BC10" s="1032"/>
      <c r="BD10" s="375">
        <v>140</v>
      </c>
      <c r="BE10" s="1032"/>
      <c r="BF10" s="1051"/>
      <c r="BG10" s="1032"/>
      <c r="BH10" s="1037"/>
      <c r="BI10" s="406"/>
      <c r="BJ10" s="599">
        <v>0.78</v>
      </c>
      <c r="BK10" s="405"/>
      <c r="BL10" s="580"/>
      <c r="BM10" s="580"/>
      <c r="BN10" s="1056"/>
      <c r="BO10" s="364"/>
    </row>
    <row r="11" spans="1:67" s="403" customFormat="1" ht="25.5" customHeight="1">
      <c r="A11" s="1061"/>
      <c r="B11" s="1060" t="s">
        <v>3485</v>
      </c>
      <c r="C11" s="1076" t="s">
        <v>6</v>
      </c>
      <c r="D11" s="402" t="s">
        <v>3470</v>
      </c>
      <c r="E11" s="388"/>
      <c r="F11" s="401">
        <v>41600</v>
      </c>
      <c r="G11" s="400">
        <v>49500</v>
      </c>
      <c r="H11" s="583" t="s">
        <v>3595</v>
      </c>
      <c r="I11" s="399">
        <v>390</v>
      </c>
      <c r="J11" s="398">
        <v>470</v>
      </c>
      <c r="K11" s="397" t="s">
        <v>7</v>
      </c>
      <c r="L11" s="1032" t="s">
        <v>3598</v>
      </c>
      <c r="M11" s="1050">
        <v>3320</v>
      </c>
      <c r="N11" s="1032" t="s">
        <v>3598</v>
      </c>
      <c r="O11" s="1036">
        <v>30</v>
      </c>
      <c r="P11" s="1032" t="s">
        <v>3595</v>
      </c>
      <c r="Q11" s="1050">
        <v>13540</v>
      </c>
      <c r="R11" s="1032" t="s">
        <v>8</v>
      </c>
      <c r="S11" s="1044">
        <v>130</v>
      </c>
      <c r="T11" s="583" t="s">
        <v>3595</v>
      </c>
      <c r="U11" s="396">
        <v>7900</v>
      </c>
      <c r="V11" s="395">
        <v>70</v>
      </c>
      <c r="W11" s="394"/>
      <c r="X11" s="392"/>
      <c r="Y11" s="380"/>
      <c r="Z11" s="393"/>
      <c r="AA11" s="380"/>
      <c r="AB11" s="392" t="s">
        <v>0</v>
      </c>
      <c r="AC11" s="380"/>
      <c r="AD11" s="391"/>
      <c r="AE11" s="1035" t="s">
        <v>3598</v>
      </c>
      <c r="AF11" s="1038">
        <v>2480</v>
      </c>
      <c r="AG11" s="1032" t="s">
        <v>3595</v>
      </c>
      <c r="AH11" s="1036">
        <v>20</v>
      </c>
      <c r="AI11" s="1035" t="s">
        <v>3603</v>
      </c>
      <c r="AJ11" s="1048">
        <v>13540</v>
      </c>
      <c r="AK11" s="1032" t="s">
        <v>8</v>
      </c>
      <c r="AL11" s="1046">
        <v>130</v>
      </c>
      <c r="AM11" s="1032" t="s">
        <v>8</v>
      </c>
      <c r="AN11" s="1050">
        <v>2000</v>
      </c>
      <c r="AO11" s="1032" t="s">
        <v>3595</v>
      </c>
      <c r="AP11" s="1044">
        <v>20</v>
      </c>
      <c r="AQ11" s="1032" t="s">
        <v>8</v>
      </c>
      <c r="AR11" s="1042">
        <v>580</v>
      </c>
      <c r="AS11" s="1032" t="s">
        <v>8</v>
      </c>
      <c r="AT11" s="1040">
        <v>5</v>
      </c>
      <c r="AU11" s="1029"/>
      <c r="AV11" s="593" t="s">
        <v>14</v>
      </c>
      <c r="AW11" s="1029" t="s">
        <v>3607</v>
      </c>
      <c r="AX11" s="1030" t="s">
        <v>3605</v>
      </c>
      <c r="AY11" s="1032" t="s">
        <v>3601</v>
      </c>
      <c r="AZ11" s="390">
        <v>3210</v>
      </c>
      <c r="BA11" s="1032" t="s">
        <v>3601</v>
      </c>
      <c r="BB11" s="390">
        <v>13540</v>
      </c>
      <c r="BC11" s="1032" t="s">
        <v>3600</v>
      </c>
      <c r="BD11" s="390">
        <v>10120</v>
      </c>
      <c r="BE11" s="1032" t="s">
        <v>8</v>
      </c>
      <c r="BF11" s="1050">
        <v>7980</v>
      </c>
      <c r="BG11" s="1032" t="s">
        <v>3595</v>
      </c>
      <c r="BH11" s="1036">
        <v>70</v>
      </c>
      <c r="BI11" s="406"/>
      <c r="BJ11" s="598" t="s">
        <v>3599</v>
      </c>
      <c r="BK11" s="405"/>
      <c r="BL11" s="580"/>
      <c r="BM11" s="580"/>
      <c r="BN11" s="1056"/>
      <c r="BO11" s="364"/>
    </row>
    <row r="12" spans="1:67" s="403" customFormat="1" ht="25.5" customHeight="1">
      <c r="A12" s="1061"/>
      <c r="B12" s="1075"/>
      <c r="C12" s="1077"/>
      <c r="D12" s="389" t="s">
        <v>3469</v>
      </c>
      <c r="E12" s="388"/>
      <c r="F12" s="387">
        <v>49500</v>
      </c>
      <c r="G12" s="386"/>
      <c r="H12" s="583" t="s">
        <v>3595</v>
      </c>
      <c r="I12" s="383">
        <v>470</v>
      </c>
      <c r="J12" s="385"/>
      <c r="K12" s="384" t="s">
        <v>7</v>
      </c>
      <c r="L12" s="1032"/>
      <c r="M12" s="1051"/>
      <c r="N12" s="1032"/>
      <c r="O12" s="1037"/>
      <c r="P12" s="1032"/>
      <c r="Q12" s="1051"/>
      <c r="R12" s="1032"/>
      <c r="S12" s="1045"/>
      <c r="T12" s="583" t="s">
        <v>3598</v>
      </c>
      <c r="U12" s="383">
        <v>7900</v>
      </c>
      <c r="V12" s="382">
        <v>70</v>
      </c>
      <c r="W12" s="381" t="s">
        <v>3598</v>
      </c>
      <c r="X12" s="379">
        <v>55310</v>
      </c>
      <c r="Y12" s="380" t="s">
        <v>3595</v>
      </c>
      <c r="Z12" s="377">
        <v>550</v>
      </c>
      <c r="AA12" s="378" t="s">
        <v>3598</v>
      </c>
      <c r="AB12" s="379">
        <v>47410</v>
      </c>
      <c r="AC12" s="378" t="s">
        <v>8</v>
      </c>
      <c r="AD12" s="377">
        <v>470</v>
      </c>
      <c r="AE12" s="1032"/>
      <c r="AF12" s="1039"/>
      <c r="AG12" s="1032"/>
      <c r="AH12" s="1037"/>
      <c r="AI12" s="1035"/>
      <c r="AJ12" s="1049"/>
      <c r="AK12" s="1032"/>
      <c r="AL12" s="1047"/>
      <c r="AM12" s="1032"/>
      <c r="AN12" s="1051"/>
      <c r="AO12" s="1032"/>
      <c r="AP12" s="1045"/>
      <c r="AQ12" s="1032"/>
      <c r="AR12" s="1043"/>
      <c r="AS12" s="1032"/>
      <c r="AT12" s="1041"/>
      <c r="AU12" s="1029"/>
      <c r="AV12" s="593">
        <v>12280</v>
      </c>
      <c r="AW12" s="1029"/>
      <c r="AX12" s="1031"/>
      <c r="AY12" s="1032"/>
      <c r="AZ12" s="376">
        <v>30</v>
      </c>
      <c r="BA12" s="1032"/>
      <c r="BB12" s="375">
        <v>130</v>
      </c>
      <c r="BC12" s="1032"/>
      <c r="BD12" s="375">
        <v>100</v>
      </c>
      <c r="BE12" s="1032"/>
      <c r="BF12" s="1051"/>
      <c r="BG12" s="1032"/>
      <c r="BH12" s="1037"/>
      <c r="BI12" s="406"/>
      <c r="BJ12" s="599">
        <v>0.86</v>
      </c>
      <c r="BK12" s="405"/>
      <c r="BL12" s="580"/>
      <c r="BM12" s="580"/>
      <c r="BN12" s="1056"/>
      <c r="BO12" s="364"/>
    </row>
    <row r="13" spans="1:67" s="403" customFormat="1" ht="25.5" customHeight="1">
      <c r="A13" s="1061"/>
      <c r="B13" s="1060" t="s">
        <v>3484</v>
      </c>
      <c r="C13" s="1076" t="s">
        <v>6</v>
      </c>
      <c r="D13" s="402" t="s">
        <v>3470</v>
      </c>
      <c r="E13" s="388"/>
      <c r="F13" s="401">
        <v>36870</v>
      </c>
      <c r="G13" s="400">
        <v>44770</v>
      </c>
      <c r="H13" s="583" t="s">
        <v>3595</v>
      </c>
      <c r="I13" s="399">
        <v>350</v>
      </c>
      <c r="J13" s="398">
        <v>430</v>
      </c>
      <c r="K13" s="397" t="s">
        <v>7</v>
      </c>
      <c r="L13" s="1032" t="s">
        <v>3595</v>
      </c>
      <c r="M13" s="1050">
        <v>2580</v>
      </c>
      <c r="N13" s="1032" t="s">
        <v>3598</v>
      </c>
      <c r="O13" s="1036">
        <v>20</v>
      </c>
      <c r="P13" s="1032" t="s">
        <v>3598</v>
      </c>
      <c r="Q13" s="1050">
        <v>10530</v>
      </c>
      <c r="R13" s="1032" t="s">
        <v>8</v>
      </c>
      <c r="S13" s="1044">
        <v>100</v>
      </c>
      <c r="T13" s="583" t="s">
        <v>3595</v>
      </c>
      <c r="U13" s="396">
        <v>7900</v>
      </c>
      <c r="V13" s="395">
        <v>70</v>
      </c>
      <c r="W13" s="394"/>
      <c r="X13" s="392"/>
      <c r="Y13" s="380"/>
      <c r="Z13" s="393"/>
      <c r="AA13" s="380"/>
      <c r="AB13" s="392" t="s">
        <v>0</v>
      </c>
      <c r="AC13" s="380"/>
      <c r="AD13" s="391"/>
      <c r="AE13" s="1035" t="s">
        <v>3595</v>
      </c>
      <c r="AF13" s="1078" t="s">
        <v>3618</v>
      </c>
      <c r="AG13" s="1032" t="s">
        <v>3595</v>
      </c>
      <c r="AH13" s="1078" t="s">
        <v>3618</v>
      </c>
      <c r="AI13" s="1035" t="s">
        <v>3607</v>
      </c>
      <c r="AJ13" s="1048">
        <v>10530</v>
      </c>
      <c r="AK13" s="1032" t="s">
        <v>8</v>
      </c>
      <c r="AL13" s="1046">
        <v>100</v>
      </c>
      <c r="AM13" s="1032" t="s">
        <v>8</v>
      </c>
      <c r="AN13" s="1050">
        <v>1730</v>
      </c>
      <c r="AO13" s="1032" t="s">
        <v>3595</v>
      </c>
      <c r="AP13" s="1044">
        <v>10</v>
      </c>
      <c r="AQ13" s="1032" t="s">
        <v>8</v>
      </c>
      <c r="AR13" s="1042">
        <v>450</v>
      </c>
      <c r="AS13" s="1032" t="s">
        <v>8</v>
      </c>
      <c r="AT13" s="1040">
        <v>4</v>
      </c>
      <c r="AU13" s="1029"/>
      <c r="AV13" s="593" t="s">
        <v>15</v>
      </c>
      <c r="AW13" s="1029" t="s">
        <v>3607</v>
      </c>
      <c r="AX13" s="1030" t="s">
        <v>3602</v>
      </c>
      <c r="AY13" s="1032" t="s">
        <v>3601</v>
      </c>
      <c r="AZ13" s="390">
        <v>2500</v>
      </c>
      <c r="BA13" s="1032" t="s">
        <v>3601</v>
      </c>
      <c r="BB13" s="390">
        <v>10530</v>
      </c>
      <c r="BC13" s="1032" t="s">
        <v>3601</v>
      </c>
      <c r="BD13" s="390">
        <v>7870</v>
      </c>
      <c r="BE13" s="1032" t="s">
        <v>8</v>
      </c>
      <c r="BF13" s="1050">
        <v>6200</v>
      </c>
      <c r="BG13" s="1032" t="s">
        <v>3595</v>
      </c>
      <c r="BH13" s="1036">
        <v>60</v>
      </c>
      <c r="BI13" s="406"/>
      <c r="BJ13" s="598" t="s">
        <v>3599</v>
      </c>
      <c r="BK13" s="405"/>
      <c r="BL13" s="580"/>
      <c r="BM13" s="580"/>
      <c r="BN13" s="1056"/>
      <c r="BO13" s="364"/>
    </row>
    <row r="14" spans="1:67" s="403" customFormat="1" ht="25.5" customHeight="1">
      <c r="A14" s="1061"/>
      <c r="B14" s="1075"/>
      <c r="C14" s="1077"/>
      <c r="D14" s="389" t="s">
        <v>3469</v>
      </c>
      <c r="E14" s="388"/>
      <c r="F14" s="387">
        <v>44770</v>
      </c>
      <c r="G14" s="386"/>
      <c r="H14" s="583" t="s">
        <v>3595</v>
      </c>
      <c r="I14" s="383">
        <v>430</v>
      </c>
      <c r="J14" s="385"/>
      <c r="K14" s="384" t="s">
        <v>7</v>
      </c>
      <c r="L14" s="1032"/>
      <c r="M14" s="1051"/>
      <c r="N14" s="1032"/>
      <c r="O14" s="1037"/>
      <c r="P14" s="1032"/>
      <c r="Q14" s="1051"/>
      <c r="R14" s="1032"/>
      <c r="S14" s="1045"/>
      <c r="T14" s="583" t="s">
        <v>3595</v>
      </c>
      <c r="U14" s="383">
        <v>7900</v>
      </c>
      <c r="V14" s="382">
        <v>70</v>
      </c>
      <c r="W14" s="381" t="s">
        <v>3595</v>
      </c>
      <c r="X14" s="379">
        <v>55310</v>
      </c>
      <c r="Y14" s="380" t="s">
        <v>3595</v>
      </c>
      <c r="Z14" s="377">
        <v>550</v>
      </c>
      <c r="AA14" s="378" t="s">
        <v>3598</v>
      </c>
      <c r="AB14" s="379">
        <v>47410</v>
      </c>
      <c r="AC14" s="378" t="s">
        <v>8</v>
      </c>
      <c r="AD14" s="377">
        <v>470</v>
      </c>
      <c r="AE14" s="1032"/>
      <c r="AF14" s="1079"/>
      <c r="AG14" s="1032"/>
      <c r="AH14" s="1079"/>
      <c r="AI14" s="1035"/>
      <c r="AJ14" s="1049"/>
      <c r="AK14" s="1032"/>
      <c r="AL14" s="1047"/>
      <c r="AM14" s="1032"/>
      <c r="AN14" s="1051"/>
      <c r="AO14" s="1032"/>
      <c r="AP14" s="1045"/>
      <c r="AQ14" s="1032"/>
      <c r="AR14" s="1043"/>
      <c r="AS14" s="1032"/>
      <c r="AT14" s="1041"/>
      <c r="AU14" s="1029"/>
      <c r="AV14" s="593">
        <v>9770</v>
      </c>
      <c r="AW14" s="1029"/>
      <c r="AX14" s="1031"/>
      <c r="AY14" s="1032"/>
      <c r="AZ14" s="376">
        <v>20</v>
      </c>
      <c r="BA14" s="1032"/>
      <c r="BB14" s="375">
        <v>100</v>
      </c>
      <c r="BC14" s="1032"/>
      <c r="BD14" s="375">
        <v>70</v>
      </c>
      <c r="BE14" s="1032"/>
      <c r="BF14" s="1051"/>
      <c r="BG14" s="1032"/>
      <c r="BH14" s="1037"/>
      <c r="BI14" s="406"/>
      <c r="BJ14" s="599">
        <v>0.94</v>
      </c>
      <c r="BK14" s="405"/>
      <c r="BL14" s="580"/>
      <c r="BM14" s="580"/>
      <c r="BN14" s="1056"/>
      <c r="BO14" s="364"/>
    </row>
    <row r="15" spans="1:67" s="403" customFormat="1" ht="25.5" customHeight="1">
      <c r="A15" s="1061"/>
      <c r="B15" s="1060" t="s">
        <v>3483</v>
      </c>
      <c r="C15" s="1076" t="s">
        <v>6</v>
      </c>
      <c r="D15" s="402" t="s">
        <v>3470</v>
      </c>
      <c r="E15" s="388"/>
      <c r="F15" s="401">
        <v>32650</v>
      </c>
      <c r="G15" s="400">
        <v>40550</v>
      </c>
      <c r="H15" s="583" t="s">
        <v>3598</v>
      </c>
      <c r="I15" s="399">
        <v>300</v>
      </c>
      <c r="J15" s="398">
        <v>380</v>
      </c>
      <c r="K15" s="397" t="s">
        <v>7</v>
      </c>
      <c r="L15" s="1032" t="s">
        <v>3595</v>
      </c>
      <c r="M15" s="1050">
        <v>1930</v>
      </c>
      <c r="N15" s="1032" t="s">
        <v>3595</v>
      </c>
      <c r="O15" s="1036">
        <v>10</v>
      </c>
      <c r="P15" s="1032" t="s">
        <v>3595</v>
      </c>
      <c r="Q15" s="1050">
        <v>7900</v>
      </c>
      <c r="R15" s="1032" t="s">
        <v>8</v>
      </c>
      <c r="S15" s="1044">
        <v>70</v>
      </c>
      <c r="T15" s="583" t="s">
        <v>3595</v>
      </c>
      <c r="U15" s="396">
        <v>7900</v>
      </c>
      <c r="V15" s="395">
        <v>70</v>
      </c>
      <c r="W15" s="394"/>
      <c r="X15" s="392"/>
      <c r="Y15" s="380"/>
      <c r="Z15" s="393"/>
      <c r="AA15" s="380"/>
      <c r="AB15" s="392" t="s">
        <v>0</v>
      </c>
      <c r="AC15" s="380"/>
      <c r="AD15" s="391"/>
      <c r="AE15" s="1035" t="s">
        <v>3598</v>
      </c>
      <c r="AF15" s="1078" t="s">
        <v>3618</v>
      </c>
      <c r="AG15" s="1032" t="s">
        <v>3598</v>
      </c>
      <c r="AH15" s="1078" t="s">
        <v>3618</v>
      </c>
      <c r="AI15" s="1035" t="s">
        <v>3603</v>
      </c>
      <c r="AJ15" s="1048">
        <v>7900</v>
      </c>
      <c r="AK15" s="1032" t="s">
        <v>8</v>
      </c>
      <c r="AL15" s="1046">
        <v>70</v>
      </c>
      <c r="AM15" s="1032" t="s">
        <v>8</v>
      </c>
      <c r="AN15" s="1050">
        <v>1300</v>
      </c>
      <c r="AO15" s="1032" t="s">
        <v>3595</v>
      </c>
      <c r="AP15" s="1044">
        <v>10</v>
      </c>
      <c r="AQ15" s="1032" t="s">
        <v>8</v>
      </c>
      <c r="AR15" s="1042">
        <v>340</v>
      </c>
      <c r="AS15" s="1032" t="s">
        <v>8</v>
      </c>
      <c r="AT15" s="1040">
        <v>3</v>
      </c>
      <c r="AU15" s="1029"/>
      <c r="AV15" s="593" t="s">
        <v>16</v>
      </c>
      <c r="AW15" s="1029" t="s">
        <v>3607</v>
      </c>
      <c r="AX15" s="1030" t="s">
        <v>3602</v>
      </c>
      <c r="AY15" s="1032" t="s">
        <v>3601</v>
      </c>
      <c r="AZ15" s="390">
        <v>1870</v>
      </c>
      <c r="BA15" s="1032" t="s">
        <v>3601</v>
      </c>
      <c r="BB15" s="390">
        <v>7900</v>
      </c>
      <c r="BC15" s="1032" t="s">
        <v>3600</v>
      </c>
      <c r="BD15" s="390">
        <v>5900</v>
      </c>
      <c r="BE15" s="1032" t="s">
        <v>8</v>
      </c>
      <c r="BF15" s="1050">
        <v>4650</v>
      </c>
      <c r="BG15" s="1032" t="s">
        <v>3598</v>
      </c>
      <c r="BH15" s="1036">
        <v>40</v>
      </c>
      <c r="BI15" s="406"/>
      <c r="BJ15" s="598" t="s">
        <v>3599</v>
      </c>
      <c r="BK15" s="405"/>
      <c r="BL15" s="580"/>
      <c r="BM15" s="580"/>
      <c r="BN15" s="1056"/>
      <c r="BO15" s="364"/>
    </row>
    <row r="16" spans="1:67" s="403" customFormat="1" ht="25.5" customHeight="1">
      <c r="A16" s="1061"/>
      <c r="B16" s="1075"/>
      <c r="C16" s="1077"/>
      <c r="D16" s="389" t="s">
        <v>3469</v>
      </c>
      <c r="E16" s="388"/>
      <c r="F16" s="387">
        <v>40550</v>
      </c>
      <c r="G16" s="386"/>
      <c r="H16" s="583" t="s">
        <v>3595</v>
      </c>
      <c r="I16" s="383">
        <v>380</v>
      </c>
      <c r="J16" s="385"/>
      <c r="K16" s="384" t="s">
        <v>7</v>
      </c>
      <c r="L16" s="1032"/>
      <c r="M16" s="1051"/>
      <c r="N16" s="1032"/>
      <c r="O16" s="1037"/>
      <c r="P16" s="1032"/>
      <c r="Q16" s="1051"/>
      <c r="R16" s="1032"/>
      <c r="S16" s="1045"/>
      <c r="T16" s="583" t="s">
        <v>3598</v>
      </c>
      <c r="U16" s="383">
        <v>7900</v>
      </c>
      <c r="V16" s="382">
        <v>70</v>
      </c>
      <c r="W16" s="381" t="s">
        <v>3598</v>
      </c>
      <c r="X16" s="379">
        <v>55310</v>
      </c>
      <c r="Y16" s="380" t="s">
        <v>3595</v>
      </c>
      <c r="Z16" s="377">
        <v>550</v>
      </c>
      <c r="AA16" s="378" t="s">
        <v>3595</v>
      </c>
      <c r="AB16" s="379">
        <v>47410</v>
      </c>
      <c r="AC16" s="378" t="s">
        <v>8</v>
      </c>
      <c r="AD16" s="377">
        <v>470</v>
      </c>
      <c r="AE16" s="1032"/>
      <c r="AF16" s="1079"/>
      <c r="AG16" s="1032"/>
      <c r="AH16" s="1079"/>
      <c r="AI16" s="1035"/>
      <c r="AJ16" s="1049"/>
      <c r="AK16" s="1032"/>
      <c r="AL16" s="1047"/>
      <c r="AM16" s="1032"/>
      <c r="AN16" s="1051"/>
      <c r="AO16" s="1032"/>
      <c r="AP16" s="1045"/>
      <c r="AQ16" s="1032"/>
      <c r="AR16" s="1043"/>
      <c r="AS16" s="1032"/>
      <c r="AT16" s="1041"/>
      <c r="AU16" s="1029"/>
      <c r="AV16" s="593">
        <v>7500</v>
      </c>
      <c r="AW16" s="1029"/>
      <c r="AX16" s="1031"/>
      <c r="AY16" s="1032"/>
      <c r="AZ16" s="376">
        <v>10</v>
      </c>
      <c r="BA16" s="1032"/>
      <c r="BB16" s="375">
        <v>70</v>
      </c>
      <c r="BC16" s="1032"/>
      <c r="BD16" s="375">
        <v>50</v>
      </c>
      <c r="BE16" s="1032"/>
      <c r="BF16" s="1051"/>
      <c r="BG16" s="1032"/>
      <c r="BH16" s="1037"/>
      <c r="BI16" s="406"/>
      <c r="BJ16" s="599">
        <v>0.9</v>
      </c>
      <c r="BK16" s="405"/>
      <c r="BL16" s="580"/>
      <c r="BM16" s="580"/>
      <c r="BN16" s="1056"/>
      <c r="BO16" s="364"/>
    </row>
    <row r="17" spans="1:67" s="403" customFormat="1" ht="25.5" customHeight="1">
      <c r="A17" s="1061"/>
      <c r="B17" s="1060" t="s">
        <v>3482</v>
      </c>
      <c r="C17" s="1076" t="s">
        <v>6</v>
      </c>
      <c r="D17" s="402" t="s">
        <v>3470</v>
      </c>
      <c r="E17" s="388"/>
      <c r="F17" s="401">
        <v>30170</v>
      </c>
      <c r="G17" s="400">
        <v>38070</v>
      </c>
      <c r="H17" s="583" t="s">
        <v>3598</v>
      </c>
      <c r="I17" s="399">
        <v>280</v>
      </c>
      <c r="J17" s="398">
        <v>360</v>
      </c>
      <c r="K17" s="397" t="s">
        <v>7</v>
      </c>
      <c r="L17" s="1032" t="s">
        <v>3595</v>
      </c>
      <c r="M17" s="1050">
        <v>1540</v>
      </c>
      <c r="N17" s="1032" t="s">
        <v>3595</v>
      </c>
      <c r="O17" s="1036">
        <v>10</v>
      </c>
      <c r="P17" s="1032" t="s">
        <v>3595</v>
      </c>
      <c r="Q17" s="1050">
        <v>6320</v>
      </c>
      <c r="R17" s="1032" t="s">
        <v>8</v>
      </c>
      <c r="S17" s="1044">
        <v>60</v>
      </c>
      <c r="T17" s="583" t="s">
        <v>3598</v>
      </c>
      <c r="U17" s="396">
        <v>7900</v>
      </c>
      <c r="V17" s="395">
        <v>70</v>
      </c>
      <c r="W17" s="394"/>
      <c r="X17" s="392"/>
      <c r="Y17" s="380"/>
      <c r="Z17" s="393"/>
      <c r="AA17" s="380"/>
      <c r="AB17" s="392" t="s">
        <v>0</v>
      </c>
      <c r="AC17" s="380"/>
      <c r="AD17" s="391"/>
      <c r="AE17" s="1035" t="s">
        <v>3598</v>
      </c>
      <c r="AF17" s="1078" t="s">
        <v>3619</v>
      </c>
      <c r="AG17" s="1032" t="s">
        <v>3595</v>
      </c>
      <c r="AH17" s="1078" t="s">
        <v>3619</v>
      </c>
      <c r="AI17" s="1035" t="s">
        <v>3607</v>
      </c>
      <c r="AJ17" s="1048">
        <v>6320</v>
      </c>
      <c r="AK17" s="1032" t="s">
        <v>8</v>
      </c>
      <c r="AL17" s="1046">
        <v>60</v>
      </c>
      <c r="AM17" s="1032" t="s">
        <v>8</v>
      </c>
      <c r="AN17" s="1050">
        <v>1040</v>
      </c>
      <c r="AO17" s="1032" t="s">
        <v>3598</v>
      </c>
      <c r="AP17" s="1044">
        <v>10</v>
      </c>
      <c r="AQ17" s="1032" t="s">
        <v>8</v>
      </c>
      <c r="AR17" s="1042">
        <v>300</v>
      </c>
      <c r="AS17" s="1032" t="s">
        <v>8</v>
      </c>
      <c r="AT17" s="1040">
        <v>3</v>
      </c>
      <c r="AU17" s="1029"/>
      <c r="AV17" s="593" t="s">
        <v>17</v>
      </c>
      <c r="AW17" s="1029" t="s">
        <v>3607</v>
      </c>
      <c r="AX17" s="1030" t="s">
        <v>3605</v>
      </c>
      <c r="AY17" s="1032" t="s">
        <v>3600</v>
      </c>
      <c r="AZ17" s="390">
        <v>1500</v>
      </c>
      <c r="BA17" s="1032" t="s">
        <v>3601</v>
      </c>
      <c r="BB17" s="390">
        <v>6320</v>
      </c>
      <c r="BC17" s="1032" t="s">
        <v>3600</v>
      </c>
      <c r="BD17" s="390">
        <v>4720</v>
      </c>
      <c r="BE17" s="1032" t="s">
        <v>8</v>
      </c>
      <c r="BF17" s="1050">
        <v>3720</v>
      </c>
      <c r="BG17" s="1032" t="s">
        <v>3595</v>
      </c>
      <c r="BH17" s="1036">
        <v>30</v>
      </c>
      <c r="BI17" s="406"/>
      <c r="BJ17" s="598" t="s">
        <v>3599</v>
      </c>
      <c r="BK17" s="405"/>
      <c r="BL17" s="580"/>
      <c r="BM17" s="580"/>
      <c r="BN17" s="1056"/>
      <c r="BO17" s="364"/>
    </row>
    <row r="18" spans="1:67" s="403" customFormat="1" ht="25.5" customHeight="1">
      <c r="A18" s="1061"/>
      <c r="B18" s="1075"/>
      <c r="C18" s="1077"/>
      <c r="D18" s="389" t="s">
        <v>3469</v>
      </c>
      <c r="E18" s="388"/>
      <c r="F18" s="387">
        <v>38070</v>
      </c>
      <c r="G18" s="386"/>
      <c r="H18" s="583" t="s">
        <v>3595</v>
      </c>
      <c r="I18" s="383">
        <v>360</v>
      </c>
      <c r="J18" s="385"/>
      <c r="K18" s="384" t="s">
        <v>7</v>
      </c>
      <c r="L18" s="1032"/>
      <c r="M18" s="1051"/>
      <c r="N18" s="1032"/>
      <c r="O18" s="1037"/>
      <c r="P18" s="1032"/>
      <c r="Q18" s="1051"/>
      <c r="R18" s="1032"/>
      <c r="S18" s="1045"/>
      <c r="T18" s="583" t="s">
        <v>3595</v>
      </c>
      <c r="U18" s="383">
        <v>7900</v>
      </c>
      <c r="V18" s="382">
        <v>70</v>
      </c>
      <c r="W18" s="381" t="s">
        <v>3595</v>
      </c>
      <c r="X18" s="379">
        <v>55310</v>
      </c>
      <c r="Y18" s="380" t="s">
        <v>3595</v>
      </c>
      <c r="Z18" s="377">
        <v>550</v>
      </c>
      <c r="AA18" s="378" t="s">
        <v>3595</v>
      </c>
      <c r="AB18" s="379">
        <v>47410</v>
      </c>
      <c r="AC18" s="378" t="s">
        <v>8</v>
      </c>
      <c r="AD18" s="377">
        <v>470</v>
      </c>
      <c r="AE18" s="1032"/>
      <c r="AF18" s="1079"/>
      <c r="AG18" s="1032"/>
      <c r="AH18" s="1079"/>
      <c r="AI18" s="1035"/>
      <c r="AJ18" s="1049"/>
      <c r="AK18" s="1032"/>
      <c r="AL18" s="1047"/>
      <c r="AM18" s="1032"/>
      <c r="AN18" s="1051"/>
      <c r="AO18" s="1032"/>
      <c r="AP18" s="1045"/>
      <c r="AQ18" s="1032"/>
      <c r="AR18" s="1043"/>
      <c r="AS18" s="1032"/>
      <c r="AT18" s="1041"/>
      <c r="AU18" s="1029"/>
      <c r="AV18" s="593">
        <v>6130</v>
      </c>
      <c r="AW18" s="1029"/>
      <c r="AX18" s="1031"/>
      <c r="AY18" s="1032"/>
      <c r="AZ18" s="376">
        <v>10</v>
      </c>
      <c r="BA18" s="1032"/>
      <c r="BB18" s="375">
        <v>60</v>
      </c>
      <c r="BC18" s="1032"/>
      <c r="BD18" s="375">
        <v>40</v>
      </c>
      <c r="BE18" s="1032"/>
      <c r="BF18" s="1051"/>
      <c r="BG18" s="1032"/>
      <c r="BH18" s="1037"/>
      <c r="BJ18" s="599">
        <v>0.92</v>
      </c>
      <c r="BK18" s="404"/>
      <c r="BL18" s="580"/>
      <c r="BM18" s="580"/>
      <c r="BN18" s="1056"/>
      <c r="BO18" s="364"/>
    </row>
    <row r="19" spans="1:67" s="374" customFormat="1" ht="25.5" customHeight="1">
      <c r="A19" s="1061"/>
      <c r="B19" s="1060" t="s">
        <v>3481</v>
      </c>
      <c r="C19" s="1076" t="s">
        <v>6</v>
      </c>
      <c r="D19" s="402" t="s">
        <v>3470</v>
      </c>
      <c r="E19" s="388"/>
      <c r="F19" s="401">
        <v>28470</v>
      </c>
      <c r="G19" s="400">
        <v>36370</v>
      </c>
      <c r="H19" s="583" t="s">
        <v>3595</v>
      </c>
      <c r="I19" s="399">
        <v>260</v>
      </c>
      <c r="J19" s="398">
        <v>340</v>
      </c>
      <c r="K19" s="397" t="s">
        <v>7</v>
      </c>
      <c r="L19" s="1032" t="s">
        <v>3595</v>
      </c>
      <c r="M19" s="1050">
        <v>1290</v>
      </c>
      <c r="N19" s="1032" t="s">
        <v>3595</v>
      </c>
      <c r="O19" s="1036">
        <v>10</v>
      </c>
      <c r="P19" s="1032" t="s">
        <v>3595</v>
      </c>
      <c r="Q19" s="1050">
        <v>5260</v>
      </c>
      <c r="R19" s="1032" t="s">
        <v>8</v>
      </c>
      <c r="S19" s="1044">
        <v>50</v>
      </c>
      <c r="T19" s="583" t="s">
        <v>3595</v>
      </c>
      <c r="U19" s="396">
        <v>7900</v>
      </c>
      <c r="V19" s="395">
        <v>70</v>
      </c>
      <c r="W19" s="394"/>
      <c r="X19" s="392"/>
      <c r="Y19" s="380"/>
      <c r="Z19" s="393"/>
      <c r="AA19" s="380"/>
      <c r="AB19" s="392" t="s">
        <v>0</v>
      </c>
      <c r="AC19" s="380"/>
      <c r="AD19" s="391"/>
      <c r="AE19" s="1035" t="s">
        <v>3598</v>
      </c>
      <c r="AF19" s="1078" t="s">
        <v>3619</v>
      </c>
      <c r="AG19" s="1032" t="s">
        <v>3598</v>
      </c>
      <c r="AH19" s="1078" t="s">
        <v>3619</v>
      </c>
      <c r="AI19" s="1035" t="s">
        <v>3603</v>
      </c>
      <c r="AJ19" s="1048">
        <v>5260</v>
      </c>
      <c r="AK19" s="1032" t="s">
        <v>8</v>
      </c>
      <c r="AL19" s="1046">
        <v>50</v>
      </c>
      <c r="AM19" s="1032" t="s">
        <v>8</v>
      </c>
      <c r="AN19" s="1050">
        <v>860</v>
      </c>
      <c r="AO19" s="1032" t="s">
        <v>3595</v>
      </c>
      <c r="AP19" s="1044">
        <v>8</v>
      </c>
      <c r="AQ19" s="1032" t="s">
        <v>8</v>
      </c>
      <c r="AR19" s="1042">
        <v>270</v>
      </c>
      <c r="AS19" s="1032" t="s">
        <v>8</v>
      </c>
      <c r="AT19" s="1040">
        <v>2</v>
      </c>
      <c r="AU19" s="1029"/>
      <c r="AV19" s="593" t="s">
        <v>18</v>
      </c>
      <c r="AW19" s="1029" t="s">
        <v>3607</v>
      </c>
      <c r="AX19" s="1030" t="s">
        <v>3605</v>
      </c>
      <c r="AY19" s="1032" t="s">
        <v>3600</v>
      </c>
      <c r="AZ19" s="390">
        <v>1250</v>
      </c>
      <c r="BA19" s="1032" t="s">
        <v>3600</v>
      </c>
      <c r="BB19" s="390">
        <v>5260</v>
      </c>
      <c r="BC19" s="1032" t="s">
        <v>3600</v>
      </c>
      <c r="BD19" s="390">
        <v>3930</v>
      </c>
      <c r="BE19" s="1032" t="s">
        <v>8</v>
      </c>
      <c r="BF19" s="1050">
        <v>3100</v>
      </c>
      <c r="BG19" s="1032" t="s">
        <v>3595</v>
      </c>
      <c r="BH19" s="1036">
        <v>30</v>
      </c>
      <c r="BI19" s="581"/>
      <c r="BJ19" s="598" t="s">
        <v>3599</v>
      </c>
      <c r="BK19" s="590"/>
      <c r="BL19" s="580"/>
      <c r="BM19" s="580"/>
      <c r="BN19" s="1056"/>
      <c r="BO19" s="364"/>
    </row>
    <row r="20" spans="1:67" s="374" customFormat="1" ht="25.5" customHeight="1">
      <c r="A20" s="1061"/>
      <c r="B20" s="1075"/>
      <c r="C20" s="1077"/>
      <c r="D20" s="389" t="s">
        <v>3469</v>
      </c>
      <c r="E20" s="388"/>
      <c r="F20" s="387">
        <v>36370</v>
      </c>
      <c r="G20" s="386"/>
      <c r="H20" s="583" t="s">
        <v>3595</v>
      </c>
      <c r="I20" s="383">
        <v>340</v>
      </c>
      <c r="J20" s="385"/>
      <c r="K20" s="384" t="s">
        <v>7</v>
      </c>
      <c r="L20" s="1032"/>
      <c r="M20" s="1051"/>
      <c r="N20" s="1032"/>
      <c r="O20" s="1037"/>
      <c r="P20" s="1032"/>
      <c r="Q20" s="1051"/>
      <c r="R20" s="1032"/>
      <c r="S20" s="1045"/>
      <c r="T20" s="583" t="s">
        <v>3595</v>
      </c>
      <c r="U20" s="383">
        <v>7900</v>
      </c>
      <c r="V20" s="382">
        <v>70</v>
      </c>
      <c r="W20" s="381" t="s">
        <v>3598</v>
      </c>
      <c r="X20" s="379">
        <v>55310</v>
      </c>
      <c r="Y20" s="380" t="s">
        <v>3595</v>
      </c>
      <c r="Z20" s="377">
        <v>550</v>
      </c>
      <c r="AA20" s="378" t="s">
        <v>3595</v>
      </c>
      <c r="AB20" s="379">
        <v>47410</v>
      </c>
      <c r="AC20" s="378" t="s">
        <v>8</v>
      </c>
      <c r="AD20" s="377">
        <v>470</v>
      </c>
      <c r="AE20" s="1032"/>
      <c r="AF20" s="1079"/>
      <c r="AG20" s="1032"/>
      <c r="AH20" s="1079"/>
      <c r="AI20" s="1035"/>
      <c r="AJ20" s="1049"/>
      <c r="AK20" s="1032"/>
      <c r="AL20" s="1047"/>
      <c r="AM20" s="1032"/>
      <c r="AN20" s="1051"/>
      <c r="AO20" s="1032"/>
      <c r="AP20" s="1045"/>
      <c r="AQ20" s="1032"/>
      <c r="AR20" s="1043"/>
      <c r="AS20" s="1032"/>
      <c r="AT20" s="1041"/>
      <c r="AU20" s="1029"/>
      <c r="AV20" s="593">
        <v>5220</v>
      </c>
      <c r="AW20" s="1029"/>
      <c r="AX20" s="1031"/>
      <c r="AY20" s="1032"/>
      <c r="AZ20" s="376">
        <v>10</v>
      </c>
      <c r="BA20" s="1032"/>
      <c r="BB20" s="375">
        <v>50</v>
      </c>
      <c r="BC20" s="1032"/>
      <c r="BD20" s="375">
        <v>30</v>
      </c>
      <c r="BE20" s="1032"/>
      <c r="BF20" s="1051"/>
      <c r="BG20" s="1032"/>
      <c r="BH20" s="1037"/>
      <c r="BI20" s="581"/>
      <c r="BJ20" s="599">
        <v>0.9</v>
      </c>
      <c r="BK20" s="590"/>
      <c r="BL20" s="580"/>
      <c r="BM20" s="580"/>
      <c r="BN20" s="1056"/>
      <c r="BO20" s="364"/>
    </row>
    <row r="21" spans="1:67" s="374" customFormat="1" ht="25.5" customHeight="1">
      <c r="A21" s="1061"/>
      <c r="B21" s="1060" t="s">
        <v>3480</v>
      </c>
      <c r="C21" s="1076" t="s">
        <v>6</v>
      </c>
      <c r="D21" s="402" t="s">
        <v>3470</v>
      </c>
      <c r="E21" s="388"/>
      <c r="F21" s="401">
        <v>27940</v>
      </c>
      <c r="G21" s="400">
        <v>35840</v>
      </c>
      <c r="H21" s="583" t="s">
        <v>3595</v>
      </c>
      <c r="I21" s="399">
        <v>260</v>
      </c>
      <c r="J21" s="398">
        <v>340</v>
      </c>
      <c r="K21" s="397" t="s">
        <v>7</v>
      </c>
      <c r="L21" s="1032" t="s">
        <v>3595</v>
      </c>
      <c r="M21" s="1050">
        <v>1100</v>
      </c>
      <c r="N21" s="1032" t="s">
        <v>3595</v>
      </c>
      <c r="O21" s="1036">
        <v>10</v>
      </c>
      <c r="P21" s="1032" t="s">
        <v>3595</v>
      </c>
      <c r="Q21" s="1050">
        <v>4510</v>
      </c>
      <c r="R21" s="1032" t="s">
        <v>8</v>
      </c>
      <c r="S21" s="1044">
        <v>40</v>
      </c>
      <c r="T21" s="583" t="s">
        <v>3598</v>
      </c>
      <c r="U21" s="396">
        <v>7900</v>
      </c>
      <c r="V21" s="395">
        <v>70</v>
      </c>
      <c r="W21" s="394"/>
      <c r="X21" s="392"/>
      <c r="Y21" s="380"/>
      <c r="Z21" s="393"/>
      <c r="AA21" s="380"/>
      <c r="AB21" s="392" t="s">
        <v>0</v>
      </c>
      <c r="AC21" s="380"/>
      <c r="AD21" s="391"/>
      <c r="AE21" s="1035" t="s">
        <v>3598</v>
      </c>
      <c r="AF21" s="1078" t="s">
        <v>3618</v>
      </c>
      <c r="AG21" s="1032" t="s">
        <v>3598</v>
      </c>
      <c r="AH21" s="1078" t="s">
        <v>3619</v>
      </c>
      <c r="AI21" s="1035" t="s">
        <v>3603</v>
      </c>
      <c r="AJ21" s="1048">
        <v>4510</v>
      </c>
      <c r="AK21" s="1032" t="s">
        <v>8</v>
      </c>
      <c r="AL21" s="1046">
        <v>40</v>
      </c>
      <c r="AM21" s="1032" t="s">
        <v>8</v>
      </c>
      <c r="AN21" s="1050">
        <v>740</v>
      </c>
      <c r="AO21" s="1032" t="s">
        <v>3598</v>
      </c>
      <c r="AP21" s="1044">
        <v>7</v>
      </c>
      <c r="AQ21" s="1032" t="s">
        <v>8</v>
      </c>
      <c r="AR21" s="1042">
        <v>250</v>
      </c>
      <c r="AS21" s="1032" t="s">
        <v>8</v>
      </c>
      <c r="AT21" s="1040">
        <v>2</v>
      </c>
      <c r="AU21" s="1029"/>
      <c r="AV21" s="593" t="s">
        <v>19</v>
      </c>
      <c r="AW21" s="1029" t="s">
        <v>3607</v>
      </c>
      <c r="AX21" s="1030" t="s">
        <v>3605</v>
      </c>
      <c r="AY21" s="1032" t="s">
        <v>3601</v>
      </c>
      <c r="AZ21" s="390">
        <v>1070</v>
      </c>
      <c r="BA21" s="1032" t="s">
        <v>3601</v>
      </c>
      <c r="BB21" s="390">
        <v>4510</v>
      </c>
      <c r="BC21" s="1032" t="s">
        <v>3601</v>
      </c>
      <c r="BD21" s="390">
        <v>3370</v>
      </c>
      <c r="BE21" s="1032" t="s">
        <v>8</v>
      </c>
      <c r="BF21" s="1050">
        <v>2660</v>
      </c>
      <c r="BG21" s="1032" t="s">
        <v>3595</v>
      </c>
      <c r="BH21" s="1036">
        <v>20</v>
      </c>
      <c r="BI21" s="581"/>
      <c r="BJ21" s="598" t="s">
        <v>3599</v>
      </c>
      <c r="BK21" s="590"/>
      <c r="BL21" s="580"/>
      <c r="BM21" s="580"/>
      <c r="BN21" s="1056"/>
      <c r="BO21" s="364"/>
    </row>
    <row r="22" spans="1:67" s="374" customFormat="1" ht="25.5" customHeight="1">
      <c r="A22" s="1061"/>
      <c r="B22" s="1075"/>
      <c r="C22" s="1077"/>
      <c r="D22" s="389" t="s">
        <v>3469</v>
      </c>
      <c r="E22" s="388"/>
      <c r="F22" s="387">
        <v>35840</v>
      </c>
      <c r="G22" s="386"/>
      <c r="H22" s="583" t="s">
        <v>3595</v>
      </c>
      <c r="I22" s="383">
        <v>340</v>
      </c>
      <c r="J22" s="385"/>
      <c r="K22" s="384" t="s">
        <v>7</v>
      </c>
      <c r="L22" s="1032"/>
      <c r="M22" s="1051"/>
      <c r="N22" s="1032"/>
      <c r="O22" s="1037"/>
      <c r="P22" s="1032"/>
      <c r="Q22" s="1051"/>
      <c r="R22" s="1032"/>
      <c r="S22" s="1045"/>
      <c r="T22" s="583" t="s">
        <v>3595</v>
      </c>
      <c r="U22" s="383">
        <v>7900</v>
      </c>
      <c r="V22" s="382">
        <v>70</v>
      </c>
      <c r="W22" s="381" t="s">
        <v>3598</v>
      </c>
      <c r="X22" s="379">
        <v>55310</v>
      </c>
      <c r="Y22" s="380" t="s">
        <v>3595</v>
      </c>
      <c r="Z22" s="377">
        <v>550</v>
      </c>
      <c r="AA22" s="378" t="s">
        <v>3598</v>
      </c>
      <c r="AB22" s="379">
        <v>47410</v>
      </c>
      <c r="AC22" s="378" t="s">
        <v>8</v>
      </c>
      <c r="AD22" s="377">
        <v>470</v>
      </c>
      <c r="AE22" s="1032"/>
      <c r="AF22" s="1079"/>
      <c r="AG22" s="1032"/>
      <c r="AH22" s="1079"/>
      <c r="AI22" s="1035"/>
      <c r="AJ22" s="1049"/>
      <c r="AK22" s="1032"/>
      <c r="AL22" s="1047"/>
      <c r="AM22" s="1032"/>
      <c r="AN22" s="1051"/>
      <c r="AO22" s="1032"/>
      <c r="AP22" s="1045"/>
      <c r="AQ22" s="1032"/>
      <c r="AR22" s="1043"/>
      <c r="AS22" s="1032"/>
      <c r="AT22" s="1041"/>
      <c r="AU22" s="1029"/>
      <c r="AV22" s="593">
        <v>4660</v>
      </c>
      <c r="AW22" s="1029"/>
      <c r="AX22" s="1031"/>
      <c r="AY22" s="1032"/>
      <c r="AZ22" s="376">
        <v>10</v>
      </c>
      <c r="BA22" s="1032"/>
      <c r="BB22" s="375">
        <v>40</v>
      </c>
      <c r="BC22" s="1032"/>
      <c r="BD22" s="375">
        <v>30</v>
      </c>
      <c r="BE22" s="1032"/>
      <c r="BF22" s="1051"/>
      <c r="BG22" s="1032"/>
      <c r="BH22" s="1037"/>
      <c r="BI22" s="581"/>
      <c r="BJ22" s="599">
        <v>0.91</v>
      </c>
      <c r="BK22" s="590"/>
      <c r="BL22" s="580"/>
      <c r="BM22" s="580"/>
      <c r="BN22" s="1056"/>
      <c r="BO22" s="364"/>
    </row>
    <row r="23" spans="1:67" s="374" customFormat="1" ht="25.5" customHeight="1">
      <c r="A23" s="1061"/>
      <c r="B23" s="1060" t="s">
        <v>3479</v>
      </c>
      <c r="C23" s="1076" t="s">
        <v>6</v>
      </c>
      <c r="D23" s="402" t="s">
        <v>3470</v>
      </c>
      <c r="E23" s="388"/>
      <c r="F23" s="401">
        <v>26970</v>
      </c>
      <c r="G23" s="400">
        <v>34870</v>
      </c>
      <c r="H23" s="583" t="s">
        <v>3595</v>
      </c>
      <c r="I23" s="399">
        <v>250</v>
      </c>
      <c r="J23" s="398">
        <v>330</v>
      </c>
      <c r="K23" s="397" t="s">
        <v>7</v>
      </c>
      <c r="L23" s="1032" t="s">
        <v>3595</v>
      </c>
      <c r="M23" s="1050">
        <v>960</v>
      </c>
      <c r="N23" s="1032" t="s">
        <v>3595</v>
      </c>
      <c r="O23" s="1036">
        <v>9</v>
      </c>
      <c r="P23" s="1032" t="s">
        <v>3595</v>
      </c>
      <c r="Q23" s="1050">
        <v>3950</v>
      </c>
      <c r="R23" s="1032" t="s">
        <v>8</v>
      </c>
      <c r="S23" s="1044">
        <v>30</v>
      </c>
      <c r="T23" s="583" t="s">
        <v>3598</v>
      </c>
      <c r="U23" s="396">
        <v>7900</v>
      </c>
      <c r="V23" s="395">
        <v>70</v>
      </c>
      <c r="W23" s="394"/>
      <c r="X23" s="392"/>
      <c r="Y23" s="380"/>
      <c r="Z23" s="393"/>
      <c r="AA23" s="380"/>
      <c r="AB23" s="392" t="s">
        <v>0</v>
      </c>
      <c r="AC23" s="380"/>
      <c r="AD23" s="391"/>
      <c r="AE23" s="1035" t="s">
        <v>3595</v>
      </c>
      <c r="AF23" s="1078" t="s">
        <v>3618</v>
      </c>
      <c r="AG23" s="1032" t="s">
        <v>3595</v>
      </c>
      <c r="AH23" s="1078" t="s">
        <v>3618</v>
      </c>
      <c r="AI23" s="1035" t="s">
        <v>3603</v>
      </c>
      <c r="AJ23" s="1048">
        <v>3950</v>
      </c>
      <c r="AK23" s="1032" t="s">
        <v>8</v>
      </c>
      <c r="AL23" s="1046">
        <v>30</v>
      </c>
      <c r="AM23" s="1032" t="s">
        <v>8</v>
      </c>
      <c r="AN23" s="1050">
        <v>650</v>
      </c>
      <c r="AO23" s="1032" t="s">
        <v>3595</v>
      </c>
      <c r="AP23" s="1044">
        <v>6</v>
      </c>
      <c r="AQ23" s="1032" t="s">
        <v>8</v>
      </c>
      <c r="AR23" s="1042">
        <v>230</v>
      </c>
      <c r="AS23" s="1032" t="s">
        <v>8</v>
      </c>
      <c r="AT23" s="1040">
        <v>2</v>
      </c>
      <c r="AU23" s="1029"/>
      <c r="AV23" s="593" t="s">
        <v>20</v>
      </c>
      <c r="AW23" s="1029" t="s">
        <v>3607</v>
      </c>
      <c r="AX23" s="1030" t="s">
        <v>3605</v>
      </c>
      <c r="AY23" s="1032" t="s">
        <v>3601</v>
      </c>
      <c r="AZ23" s="390">
        <v>930</v>
      </c>
      <c r="BA23" s="1032" t="s">
        <v>3600</v>
      </c>
      <c r="BB23" s="390">
        <v>3950</v>
      </c>
      <c r="BC23" s="1032" t="s">
        <v>3601</v>
      </c>
      <c r="BD23" s="390">
        <v>2950</v>
      </c>
      <c r="BE23" s="1032" t="s">
        <v>8</v>
      </c>
      <c r="BF23" s="1050">
        <v>2320</v>
      </c>
      <c r="BG23" s="1032" t="s">
        <v>3598</v>
      </c>
      <c r="BH23" s="1036">
        <v>20</v>
      </c>
      <c r="BI23" s="581"/>
      <c r="BJ23" s="598" t="s">
        <v>3599</v>
      </c>
      <c r="BK23" s="590"/>
      <c r="BL23" s="580"/>
      <c r="BM23" s="580"/>
      <c r="BN23" s="1056"/>
      <c r="BO23" s="364"/>
    </row>
    <row r="24" spans="1:67" s="374" customFormat="1" ht="25.5" customHeight="1">
      <c r="A24" s="1061"/>
      <c r="B24" s="1075"/>
      <c r="C24" s="1077"/>
      <c r="D24" s="389" t="s">
        <v>3469</v>
      </c>
      <c r="E24" s="388"/>
      <c r="F24" s="387">
        <v>34870</v>
      </c>
      <c r="G24" s="386"/>
      <c r="H24" s="583" t="s">
        <v>3598</v>
      </c>
      <c r="I24" s="383">
        <v>330</v>
      </c>
      <c r="J24" s="385"/>
      <c r="K24" s="384" t="s">
        <v>7</v>
      </c>
      <c r="L24" s="1032"/>
      <c r="M24" s="1051"/>
      <c r="N24" s="1032"/>
      <c r="O24" s="1037"/>
      <c r="P24" s="1032"/>
      <c r="Q24" s="1051"/>
      <c r="R24" s="1032"/>
      <c r="S24" s="1045"/>
      <c r="T24" s="583" t="s">
        <v>3598</v>
      </c>
      <c r="U24" s="383">
        <v>7900</v>
      </c>
      <c r="V24" s="382">
        <v>70</v>
      </c>
      <c r="W24" s="381" t="s">
        <v>3595</v>
      </c>
      <c r="X24" s="379">
        <v>55310</v>
      </c>
      <c r="Y24" s="380" t="s">
        <v>3595</v>
      </c>
      <c r="Z24" s="377">
        <v>550</v>
      </c>
      <c r="AA24" s="378" t="s">
        <v>3598</v>
      </c>
      <c r="AB24" s="379">
        <v>47410</v>
      </c>
      <c r="AC24" s="378" t="s">
        <v>8</v>
      </c>
      <c r="AD24" s="377">
        <v>470</v>
      </c>
      <c r="AE24" s="1032"/>
      <c r="AF24" s="1079"/>
      <c r="AG24" s="1032"/>
      <c r="AH24" s="1079"/>
      <c r="AI24" s="1035"/>
      <c r="AJ24" s="1049"/>
      <c r="AK24" s="1032"/>
      <c r="AL24" s="1047"/>
      <c r="AM24" s="1032"/>
      <c r="AN24" s="1051"/>
      <c r="AO24" s="1032"/>
      <c r="AP24" s="1045"/>
      <c r="AQ24" s="1032"/>
      <c r="AR24" s="1043"/>
      <c r="AS24" s="1032"/>
      <c r="AT24" s="1041"/>
      <c r="AU24" s="1029"/>
      <c r="AV24" s="593">
        <v>4250</v>
      </c>
      <c r="AW24" s="1029"/>
      <c r="AX24" s="1031"/>
      <c r="AY24" s="1032"/>
      <c r="AZ24" s="376">
        <v>9</v>
      </c>
      <c r="BA24" s="1032"/>
      <c r="BB24" s="375">
        <v>40</v>
      </c>
      <c r="BC24" s="1032"/>
      <c r="BD24" s="375">
        <v>30</v>
      </c>
      <c r="BE24" s="1032"/>
      <c r="BF24" s="1051"/>
      <c r="BG24" s="1032"/>
      <c r="BH24" s="1037"/>
      <c r="BI24" s="581"/>
      <c r="BJ24" s="599">
        <v>0.93</v>
      </c>
      <c r="BK24" s="590"/>
      <c r="BL24" s="580"/>
      <c r="BM24" s="580"/>
      <c r="BN24" s="1056"/>
      <c r="BO24" s="364"/>
    </row>
    <row r="25" spans="1:67" s="374" customFormat="1" ht="25.5" customHeight="1">
      <c r="A25" s="1061"/>
      <c r="B25" s="1060" t="s">
        <v>3478</v>
      </c>
      <c r="C25" s="1076" t="s">
        <v>6</v>
      </c>
      <c r="D25" s="402" t="s">
        <v>3470</v>
      </c>
      <c r="E25" s="388"/>
      <c r="F25" s="401">
        <v>26200</v>
      </c>
      <c r="G25" s="400">
        <v>34100</v>
      </c>
      <c r="H25" s="583" t="s">
        <v>3598</v>
      </c>
      <c r="I25" s="399">
        <v>240</v>
      </c>
      <c r="J25" s="398">
        <v>320</v>
      </c>
      <c r="K25" s="397" t="s">
        <v>7</v>
      </c>
      <c r="L25" s="1032" t="s">
        <v>3595</v>
      </c>
      <c r="M25" s="1050">
        <v>860</v>
      </c>
      <c r="N25" s="1032" t="s">
        <v>3595</v>
      </c>
      <c r="O25" s="1036">
        <v>8</v>
      </c>
      <c r="P25" s="1032" t="s">
        <v>3598</v>
      </c>
      <c r="Q25" s="1050">
        <v>3510</v>
      </c>
      <c r="R25" s="1032" t="s">
        <v>8</v>
      </c>
      <c r="S25" s="1044">
        <v>30</v>
      </c>
      <c r="T25" s="583" t="s">
        <v>3595</v>
      </c>
      <c r="U25" s="396">
        <v>7900</v>
      </c>
      <c r="V25" s="395">
        <v>70</v>
      </c>
      <c r="W25" s="394"/>
      <c r="X25" s="392"/>
      <c r="Y25" s="380"/>
      <c r="Z25" s="393"/>
      <c r="AA25" s="380"/>
      <c r="AB25" s="392" t="s">
        <v>0</v>
      </c>
      <c r="AC25" s="380"/>
      <c r="AD25" s="391"/>
      <c r="AE25" s="1035" t="s">
        <v>3595</v>
      </c>
      <c r="AF25" s="1038">
        <v>640</v>
      </c>
      <c r="AG25" s="1032" t="s">
        <v>3598</v>
      </c>
      <c r="AH25" s="1036">
        <v>6</v>
      </c>
      <c r="AI25" s="1035" t="s">
        <v>3607</v>
      </c>
      <c r="AJ25" s="1048">
        <v>3510</v>
      </c>
      <c r="AK25" s="1032" t="s">
        <v>8</v>
      </c>
      <c r="AL25" s="1046">
        <v>30</v>
      </c>
      <c r="AM25" s="1032" t="s">
        <v>8</v>
      </c>
      <c r="AN25" s="1050">
        <v>570</v>
      </c>
      <c r="AO25" s="1032" t="s">
        <v>3595</v>
      </c>
      <c r="AP25" s="1044">
        <v>5</v>
      </c>
      <c r="AQ25" s="1032" t="s">
        <v>8</v>
      </c>
      <c r="AR25" s="1042">
        <v>220</v>
      </c>
      <c r="AS25" s="1032" t="s">
        <v>8</v>
      </c>
      <c r="AT25" s="1040">
        <v>2</v>
      </c>
      <c r="AU25" s="1029"/>
      <c r="AV25" s="593" t="s">
        <v>21</v>
      </c>
      <c r="AW25" s="1029" t="s">
        <v>3607</v>
      </c>
      <c r="AX25" s="1030" t="s">
        <v>3602</v>
      </c>
      <c r="AY25" s="1032" t="s">
        <v>3600</v>
      </c>
      <c r="AZ25" s="390">
        <v>830</v>
      </c>
      <c r="BA25" s="1032" t="s">
        <v>3600</v>
      </c>
      <c r="BB25" s="390">
        <v>3510</v>
      </c>
      <c r="BC25" s="1032" t="s">
        <v>3600</v>
      </c>
      <c r="BD25" s="390">
        <v>2620</v>
      </c>
      <c r="BE25" s="1032" t="s">
        <v>8</v>
      </c>
      <c r="BF25" s="1050">
        <v>2060</v>
      </c>
      <c r="BG25" s="1032" t="s">
        <v>3598</v>
      </c>
      <c r="BH25" s="1036">
        <v>20</v>
      </c>
      <c r="BI25" s="581"/>
      <c r="BJ25" s="598" t="s">
        <v>3599</v>
      </c>
      <c r="BK25" s="590"/>
      <c r="BL25" s="580"/>
      <c r="BM25" s="580"/>
      <c r="BN25" s="1056"/>
      <c r="BO25" s="364"/>
    </row>
    <row r="26" spans="1:67" s="374" customFormat="1" ht="25.5" customHeight="1">
      <c r="A26" s="1061"/>
      <c r="B26" s="1075"/>
      <c r="C26" s="1077"/>
      <c r="D26" s="389" t="s">
        <v>3469</v>
      </c>
      <c r="E26" s="388"/>
      <c r="F26" s="387">
        <v>34100</v>
      </c>
      <c r="G26" s="386"/>
      <c r="H26" s="583" t="s">
        <v>3595</v>
      </c>
      <c r="I26" s="383">
        <v>320</v>
      </c>
      <c r="J26" s="385"/>
      <c r="K26" s="384" t="s">
        <v>7</v>
      </c>
      <c r="L26" s="1032"/>
      <c r="M26" s="1051"/>
      <c r="N26" s="1032"/>
      <c r="O26" s="1037"/>
      <c r="P26" s="1032"/>
      <c r="Q26" s="1051"/>
      <c r="R26" s="1032"/>
      <c r="S26" s="1045"/>
      <c r="T26" s="583" t="s">
        <v>3595</v>
      </c>
      <c r="U26" s="383">
        <v>7900</v>
      </c>
      <c r="V26" s="382">
        <v>70</v>
      </c>
      <c r="W26" s="381" t="s">
        <v>3595</v>
      </c>
      <c r="X26" s="379">
        <v>55310</v>
      </c>
      <c r="Y26" s="380" t="s">
        <v>3595</v>
      </c>
      <c r="Z26" s="377">
        <v>550</v>
      </c>
      <c r="AA26" s="378" t="s">
        <v>3595</v>
      </c>
      <c r="AB26" s="379">
        <v>47410</v>
      </c>
      <c r="AC26" s="378" t="s">
        <v>8</v>
      </c>
      <c r="AD26" s="377">
        <v>470</v>
      </c>
      <c r="AE26" s="1032"/>
      <c r="AF26" s="1039"/>
      <c r="AG26" s="1032"/>
      <c r="AH26" s="1037"/>
      <c r="AI26" s="1035"/>
      <c r="AJ26" s="1049"/>
      <c r="AK26" s="1032"/>
      <c r="AL26" s="1047"/>
      <c r="AM26" s="1032"/>
      <c r="AN26" s="1051"/>
      <c r="AO26" s="1032"/>
      <c r="AP26" s="1045"/>
      <c r="AQ26" s="1032"/>
      <c r="AR26" s="1043"/>
      <c r="AS26" s="1032"/>
      <c r="AT26" s="1041"/>
      <c r="AU26" s="1029"/>
      <c r="AV26" s="593">
        <v>3920</v>
      </c>
      <c r="AW26" s="1029"/>
      <c r="AX26" s="1031"/>
      <c r="AY26" s="1032"/>
      <c r="AZ26" s="376">
        <v>8</v>
      </c>
      <c r="BA26" s="1032"/>
      <c r="BB26" s="375">
        <v>30</v>
      </c>
      <c r="BC26" s="1032"/>
      <c r="BD26" s="375">
        <v>20</v>
      </c>
      <c r="BE26" s="1032"/>
      <c r="BF26" s="1051"/>
      <c r="BG26" s="1032"/>
      <c r="BH26" s="1037"/>
      <c r="BI26" s="581"/>
      <c r="BJ26" s="599">
        <v>0.95</v>
      </c>
      <c r="BK26" s="590"/>
      <c r="BL26" s="580"/>
      <c r="BM26" s="580"/>
      <c r="BN26" s="1056"/>
      <c r="BO26" s="364"/>
    </row>
    <row r="27" spans="1:67" s="374" customFormat="1" ht="25.5" customHeight="1">
      <c r="A27" s="1061"/>
      <c r="B27" s="1060" t="s">
        <v>3477</v>
      </c>
      <c r="C27" s="1076" t="s">
        <v>6</v>
      </c>
      <c r="D27" s="402" t="s">
        <v>3470</v>
      </c>
      <c r="E27" s="388"/>
      <c r="F27" s="401">
        <v>25600</v>
      </c>
      <c r="G27" s="400">
        <v>33500</v>
      </c>
      <c r="H27" s="583" t="s">
        <v>3598</v>
      </c>
      <c r="I27" s="399">
        <v>230</v>
      </c>
      <c r="J27" s="398">
        <v>310</v>
      </c>
      <c r="K27" s="397" t="s">
        <v>7</v>
      </c>
      <c r="L27" s="1032" t="s">
        <v>3595</v>
      </c>
      <c r="M27" s="1050">
        <v>770</v>
      </c>
      <c r="N27" s="1032" t="s">
        <v>3598</v>
      </c>
      <c r="O27" s="1036">
        <v>7</v>
      </c>
      <c r="P27" s="1032" t="s">
        <v>3598</v>
      </c>
      <c r="Q27" s="1050">
        <v>3160</v>
      </c>
      <c r="R27" s="1032" t="s">
        <v>8</v>
      </c>
      <c r="S27" s="1044">
        <v>30</v>
      </c>
      <c r="T27" s="583" t="s">
        <v>3598</v>
      </c>
      <c r="U27" s="396">
        <v>7900</v>
      </c>
      <c r="V27" s="395">
        <v>70</v>
      </c>
      <c r="W27" s="394"/>
      <c r="X27" s="392"/>
      <c r="Y27" s="380"/>
      <c r="Z27" s="393"/>
      <c r="AA27" s="380"/>
      <c r="AB27" s="392" t="s">
        <v>0</v>
      </c>
      <c r="AC27" s="380"/>
      <c r="AD27" s="391"/>
      <c r="AE27" s="1035" t="s">
        <v>3595</v>
      </c>
      <c r="AF27" s="1038">
        <v>570</v>
      </c>
      <c r="AG27" s="1032" t="s">
        <v>3595</v>
      </c>
      <c r="AH27" s="1036">
        <v>5</v>
      </c>
      <c r="AI27" s="1035" t="s">
        <v>3607</v>
      </c>
      <c r="AJ27" s="1048">
        <v>3160</v>
      </c>
      <c r="AK27" s="1032" t="s">
        <v>8</v>
      </c>
      <c r="AL27" s="1046">
        <v>30</v>
      </c>
      <c r="AM27" s="1032" t="s">
        <v>8</v>
      </c>
      <c r="AN27" s="1050">
        <v>520</v>
      </c>
      <c r="AO27" s="1032" t="s">
        <v>3598</v>
      </c>
      <c r="AP27" s="1044">
        <v>5</v>
      </c>
      <c r="AQ27" s="1032" t="s">
        <v>8</v>
      </c>
      <c r="AR27" s="1042">
        <v>210</v>
      </c>
      <c r="AS27" s="1032" t="s">
        <v>8</v>
      </c>
      <c r="AT27" s="1040">
        <v>2</v>
      </c>
      <c r="AU27" s="1029"/>
      <c r="AV27" s="593" t="s">
        <v>39</v>
      </c>
      <c r="AW27" s="1029" t="s">
        <v>3603</v>
      </c>
      <c r="AX27" s="1030" t="s">
        <v>3602</v>
      </c>
      <c r="AY27" s="1032" t="s">
        <v>3601</v>
      </c>
      <c r="AZ27" s="390">
        <v>750</v>
      </c>
      <c r="BA27" s="1032" t="s">
        <v>3601</v>
      </c>
      <c r="BB27" s="390">
        <v>3160</v>
      </c>
      <c r="BC27" s="1032" t="s">
        <v>3600</v>
      </c>
      <c r="BD27" s="390">
        <v>2360</v>
      </c>
      <c r="BE27" s="1032" t="s">
        <v>8</v>
      </c>
      <c r="BF27" s="1050">
        <v>1860</v>
      </c>
      <c r="BG27" s="1032" t="s">
        <v>3595</v>
      </c>
      <c r="BH27" s="1036">
        <v>10</v>
      </c>
      <c r="BI27" s="581"/>
      <c r="BJ27" s="598" t="s">
        <v>3599</v>
      </c>
      <c r="BK27" s="590"/>
      <c r="BL27" s="580"/>
      <c r="BM27" s="580"/>
      <c r="BN27" s="1056"/>
      <c r="BO27" s="364"/>
    </row>
    <row r="28" spans="1:67" s="374" customFormat="1" ht="25.5" customHeight="1">
      <c r="A28" s="1061"/>
      <c r="B28" s="1075"/>
      <c r="C28" s="1077"/>
      <c r="D28" s="389" t="s">
        <v>3469</v>
      </c>
      <c r="E28" s="388"/>
      <c r="F28" s="387">
        <v>33500</v>
      </c>
      <c r="G28" s="386"/>
      <c r="H28" s="583" t="s">
        <v>3595</v>
      </c>
      <c r="I28" s="383">
        <v>310</v>
      </c>
      <c r="J28" s="385"/>
      <c r="K28" s="384" t="s">
        <v>7</v>
      </c>
      <c r="L28" s="1032"/>
      <c r="M28" s="1051"/>
      <c r="N28" s="1032"/>
      <c r="O28" s="1037"/>
      <c r="P28" s="1032"/>
      <c r="Q28" s="1051"/>
      <c r="R28" s="1032"/>
      <c r="S28" s="1045"/>
      <c r="T28" s="583" t="s">
        <v>3595</v>
      </c>
      <c r="U28" s="383">
        <v>7900</v>
      </c>
      <c r="V28" s="382">
        <v>70</v>
      </c>
      <c r="W28" s="381" t="s">
        <v>3598</v>
      </c>
      <c r="X28" s="379">
        <v>55310</v>
      </c>
      <c r="Y28" s="380" t="s">
        <v>3598</v>
      </c>
      <c r="Z28" s="377">
        <v>550</v>
      </c>
      <c r="AA28" s="378" t="s">
        <v>3595</v>
      </c>
      <c r="AB28" s="379">
        <v>47410</v>
      </c>
      <c r="AC28" s="378" t="s">
        <v>8</v>
      </c>
      <c r="AD28" s="377">
        <v>470</v>
      </c>
      <c r="AE28" s="1032"/>
      <c r="AF28" s="1039"/>
      <c r="AG28" s="1032"/>
      <c r="AH28" s="1037"/>
      <c r="AI28" s="1035"/>
      <c r="AJ28" s="1049"/>
      <c r="AK28" s="1032"/>
      <c r="AL28" s="1047"/>
      <c r="AM28" s="1032"/>
      <c r="AN28" s="1051"/>
      <c r="AO28" s="1032"/>
      <c r="AP28" s="1045"/>
      <c r="AQ28" s="1032"/>
      <c r="AR28" s="1043"/>
      <c r="AS28" s="1032"/>
      <c r="AT28" s="1041"/>
      <c r="AU28" s="1029"/>
      <c r="AV28" s="593">
        <v>3660</v>
      </c>
      <c r="AW28" s="1029"/>
      <c r="AX28" s="1031"/>
      <c r="AY28" s="1032"/>
      <c r="AZ28" s="376">
        <v>8</v>
      </c>
      <c r="BA28" s="1032"/>
      <c r="BB28" s="375">
        <v>30</v>
      </c>
      <c r="BC28" s="1032"/>
      <c r="BD28" s="375">
        <v>20</v>
      </c>
      <c r="BE28" s="1032"/>
      <c r="BF28" s="1051"/>
      <c r="BG28" s="1032"/>
      <c r="BH28" s="1037"/>
      <c r="BI28" s="581"/>
      <c r="BJ28" s="599">
        <v>0.99</v>
      </c>
      <c r="BK28" s="590"/>
      <c r="BL28" s="580"/>
      <c r="BM28" s="580"/>
      <c r="BN28" s="1056"/>
      <c r="BO28" s="364"/>
    </row>
    <row r="29" spans="1:67" s="374" customFormat="1" ht="25.5" customHeight="1">
      <c r="A29" s="1061"/>
      <c r="B29" s="1060" t="s">
        <v>3476</v>
      </c>
      <c r="C29" s="1076" t="s">
        <v>6</v>
      </c>
      <c r="D29" s="402" t="s">
        <v>3470</v>
      </c>
      <c r="E29" s="388"/>
      <c r="F29" s="401">
        <v>24690</v>
      </c>
      <c r="G29" s="400">
        <v>32590</v>
      </c>
      <c r="H29" s="583" t="s">
        <v>3595</v>
      </c>
      <c r="I29" s="399">
        <v>230</v>
      </c>
      <c r="J29" s="398">
        <v>300</v>
      </c>
      <c r="K29" s="397" t="s">
        <v>7</v>
      </c>
      <c r="L29" s="1032" t="s">
        <v>3598</v>
      </c>
      <c r="M29" s="1050">
        <v>640</v>
      </c>
      <c r="N29" s="1032" t="s">
        <v>3595</v>
      </c>
      <c r="O29" s="1036">
        <v>6</v>
      </c>
      <c r="P29" s="1032" t="s">
        <v>3595</v>
      </c>
      <c r="Q29" s="1050">
        <v>2630</v>
      </c>
      <c r="R29" s="1032" t="s">
        <v>8</v>
      </c>
      <c r="S29" s="1044">
        <v>20</v>
      </c>
      <c r="T29" s="583" t="s">
        <v>3595</v>
      </c>
      <c r="U29" s="396">
        <v>7900</v>
      </c>
      <c r="V29" s="395">
        <v>70</v>
      </c>
      <c r="W29" s="394"/>
      <c r="X29" s="392"/>
      <c r="Y29" s="380"/>
      <c r="Z29" s="393"/>
      <c r="AA29" s="380"/>
      <c r="AB29" s="392" t="s">
        <v>0</v>
      </c>
      <c r="AC29" s="380"/>
      <c r="AD29" s="391"/>
      <c r="AE29" s="1035" t="s">
        <v>3595</v>
      </c>
      <c r="AF29" s="1038">
        <v>480</v>
      </c>
      <c r="AG29" s="1032" t="s">
        <v>3595</v>
      </c>
      <c r="AH29" s="1036">
        <v>4</v>
      </c>
      <c r="AI29" s="1035" t="s">
        <v>3607</v>
      </c>
      <c r="AJ29" s="1048">
        <v>2630</v>
      </c>
      <c r="AK29" s="1032" t="s">
        <v>8</v>
      </c>
      <c r="AL29" s="1046">
        <v>20</v>
      </c>
      <c r="AM29" s="1032" t="s">
        <v>8</v>
      </c>
      <c r="AN29" s="1050">
        <v>500</v>
      </c>
      <c r="AO29" s="1032" t="s">
        <v>3595</v>
      </c>
      <c r="AP29" s="1044">
        <v>5</v>
      </c>
      <c r="AQ29" s="1032" t="s">
        <v>8</v>
      </c>
      <c r="AR29" s="1042">
        <v>190</v>
      </c>
      <c r="AS29" s="1032" t="s">
        <v>8</v>
      </c>
      <c r="AT29" s="1040">
        <v>1</v>
      </c>
      <c r="AU29" s="1029"/>
      <c r="AV29" s="593" t="s">
        <v>22</v>
      </c>
      <c r="AW29" s="1029" t="s">
        <v>3607</v>
      </c>
      <c r="AX29" s="1030" t="s">
        <v>3602</v>
      </c>
      <c r="AY29" s="1032" t="s">
        <v>3601</v>
      </c>
      <c r="AZ29" s="390">
        <v>620</v>
      </c>
      <c r="BA29" s="1032" t="s">
        <v>3600</v>
      </c>
      <c r="BB29" s="390">
        <v>2630</v>
      </c>
      <c r="BC29" s="1032" t="s">
        <v>3600</v>
      </c>
      <c r="BD29" s="390">
        <v>1960</v>
      </c>
      <c r="BE29" s="1032" t="s">
        <v>8</v>
      </c>
      <c r="BF29" s="1050">
        <v>1550</v>
      </c>
      <c r="BG29" s="1032" t="s">
        <v>3598</v>
      </c>
      <c r="BH29" s="1036">
        <v>10</v>
      </c>
      <c r="BI29" s="581"/>
      <c r="BJ29" s="598" t="s">
        <v>3599</v>
      </c>
      <c r="BK29" s="590"/>
      <c r="BL29" s="580"/>
      <c r="BM29" s="580"/>
      <c r="BN29" s="1056"/>
      <c r="BO29" s="364"/>
    </row>
    <row r="30" spans="1:67" s="374" customFormat="1" ht="25.5" customHeight="1">
      <c r="A30" s="1061"/>
      <c r="B30" s="1075"/>
      <c r="C30" s="1077"/>
      <c r="D30" s="389" t="s">
        <v>3469</v>
      </c>
      <c r="E30" s="388"/>
      <c r="F30" s="387">
        <v>32590</v>
      </c>
      <c r="G30" s="386"/>
      <c r="H30" s="583" t="s">
        <v>3595</v>
      </c>
      <c r="I30" s="383">
        <v>300</v>
      </c>
      <c r="J30" s="385"/>
      <c r="K30" s="384" t="s">
        <v>7</v>
      </c>
      <c r="L30" s="1032"/>
      <c r="M30" s="1051"/>
      <c r="N30" s="1032"/>
      <c r="O30" s="1037"/>
      <c r="P30" s="1032"/>
      <c r="Q30" s="1051"/>
      <c r="R30" s="1032"/>
      <c r="S30" s="1045"/>
      <c r="T30" s="583" t="s">
        <v>3595</v>
      </c>
      <c r="U30" s="383">
        <v>7900</v>
      </c>
      <c r="V30" s="382">
        <v>70</v>
      </c>
      <c r="W30" s="381" t="s">
        <v>3598</v>
      </c>
      <c r="X30" s="379">
        <v>55310</v>
      </c>
      <c r="Y30" s="380" t="s">
        <v>3598</v>
      </c>
      <c r="Z30" s="377">
        <v>550</v>
      </c>
      <c r="AA30" s="378" t="s">
        <v>3598</v>
      </c>
      <c r="AB30" s="379">
        <v>47410</v>
      </c>
      <c r="AC30" s="378" t="s">
        <v>8</v>
      </c>
      <c r="AD30" s="377">
        <v>470</v>
      </c>
      <c r="AE30" s="1032"/>
      <c r="AF30" s="1039"/>
      <c r="AG30" s="1032"/>
      <c r="AH30" s="1037"/>
      <c r="AI30" s="1035"/>
      <c r="AJ30" s="1049"/>
      <c r="AK30" s="1032"/>
      <c r="AL30" s="1047"/>
      <c r="AM30" s="1032"/>
      <c r="AN30" s="1051"/>
      <c r="AO30" s="1032"/>
      <c r="AP30" s="1045"/>
      <c r="AQ30" s="1032"/>
      <c r="AR30" s="1043"/>
      <c r="AS30" s="1032"/>
      <c r="AT30" s="1041"/>
      <c r="AU30" s="1029"/>
      <c r="AV30" s="593">
        <v>3160</v>
      </c>
      <c r="AW30" s="1029"/>
      <c r="AX30" s="1031"/>
      <c r="AY30" s="1032"/>
      <c r="AZ30" s="376">
        <v>6</v>
      </c>
      <c r="BA30" s="1032"/>
      <c r="BB30" s="375">
        <v>20</v>
      </c>
      <c r="BC30" s="1032"/>
      <c r="BD30" s="375">
        <v>20</v>
      </c>
      <c r="BE30" s="1032"/>
      <c r="BF30" s="1051"/>
      <c r="BG30" s="1032"/>
      <c r="BH30" s="1037"/>
      <c r="BI30" s="581"/>
      <c r="BJ30" s="599">
        <v>0.92</v>
      </c>
      <c r="BK30" s="590"/>
      <c r="BL30" s="580"/>
      <c r="BM30" s="580"/>
      <c r="BN30" s="1056"/>
      <c r="BO30" s="364"/>
    </row>
    <row r="31" spans="1:67" s="374" customFormat="1" ht="25.5" customHeight="1">
      <c r="A31" s="1061"/>
      <c r="B31" s="1060" t="s">
        <v>3475</v>
      </c>
      <c r="C31" s="1076" t="s">
        <v>6</v>
      </c>
      <c r="D31" s="402" t="s">
        <v>3470</v>
      </c>
      <c r="E31" s="388"/>
      <c r="F31" s="401">
        <v>24020</v>
      </c>
      <c r="G31" s="400">
        <v>31920</v>
      </c>
      <c r="H31" s="583" t="s">
        <v>3595</v>
      </c>
      <c r="I31" s="399">
        <v>220</v>
      </c>
      <c r="J31" s="398">
        <v>300</v>
      </c>
      <c r="K31" s="397" t="s">
        <v>7</v>
      </c>
      <c r="L31" s="1032" t="s">
        <v>3595</v>
      </c>
      <c r="M31" s="1050">
        <v>550</v>
      </c>
      <c r="N31" s="1032" t="s">
        <v>3598</v>
      </c>
      <c r="O31" s="1036">
        <v>5</v>
      </c>
      <c r="P31" s="1032" t="s">
        <v>3595</v>
      </c>
      <c r="Q31" s="1050">
        <v>2250</v>
      </c>
      <c r="R31" s="1032" t="s">
        <v>8</v>
      </c>
      <c r="S31" s="1044">
        <v>20</v>
      </c>
      <c r="T31" s="583" t="s">
        <v>3598</v>
      </c>
      <c r="U31" s="396">
        <v>7900</v>
      </c>
      <c r="V31" s="395">
        <v>70</v>
      </c>
      <c r="W31" s="394"/>
      <c r="X31" s="392"/>
      <c r="Y31" s="380"/>
      <c r="Z31" s="393"/>
      <c r="AA31" s="380"/>
      <c r="AB31" s="392" t="s">
        <v>0</v>
      </c>
      <c r="AC31" s="380"/>
      <c r="AD31" s="391"/>
      <c r="AE31" s="1035" t="s">
        <v>3595</v>
      </c>
      <c r="AF31" s="1038">
        <v>410</v>
      </c>
      <c r="AG31" s="1032" t="s">
        <v>3595</v>
      </c>
      <c r="AH31" s="1036">
        <v>4</v>
      </c>
      <c r="AI31" s="1035" t="s">
        <v>3607</v>
      </c>
      <c r="AJ31" s="1048">
        <v>2250</v>
      </c>
      <c r="AK31" s="1032" t="s">
        <v>8</v>
      </c>
      <c r="AL31" s="1046">
        <v>20</v>
      </c>
      <c r="AM31" s="1032" t="s">
        <v>8</v>
      </c>
      <c r="AN31" s="1050">
        <v>500</v>
      </c>
      <c r="AO31" s="1032" t="s">
        <v>3598</v>
      </c>
      <c r="AP31" s="1044">
        <v>5</v>
      </c>
      <c r="AQ31" s="1032" t="s">
        <v>8</v>
      </c>
      <c r="AR31" s="1042">
        <v>170</v>
      </c>
      <c r="AS31" s="1032" t="s">
        <v>8</v>
      </c>
      <c r="AT31" s="1040">
        <v>1</v>
      </c>
      <c r="AU31" s="1029"/>
      <c r="AV31" s="593" t="s">
        <v>23</v>
      </c>
      <c r="AW31" s="1029" t="s">
        <v>3607</v>
      </c>
      <c r="AX31" s="1030" t="s">
        <v>3605</v>
      </c>
      <c r="AY31" s="1032" t="s">
        <v>3601</v>
      </c>
      <c r="AZ31" s="390">
        <v>530</v>
      </c>
      <c r="BA31" s="1032" t="s">
        <v>3600</v>
      </c>
      <c r="BB31" s="390">
        <v>2250</v>
      </c>
      <c r="BC31" s="1032" t="s">
        <v>3600</v>
      </c>
      <c r="BD31" s="390">
        <v>1680</v>
      </c>
      <c r="BE31" s="1032" t="s">
        <v>8</v>
      </c>
      <c r="BF31" s="1050">
        <v>1330</v>
      </c>
      <c r="BG31" s="1032" t="s">
        <v>3595</v>
      </c>
      <c r="BH31" s="1036">
        <v>10</v>
      </c>
      <c r="BI31" s="581"/>
      <c r="BJ31" s="598" t="s">
        <v>3599</v>
      </c>
      <c r="BK31" s="590"/>
      <c r="BL31" s="580"/>
      <c r="BM31" s="580"/>
      <c r="BN31" s="1056"/>
      <c r="BO31" s="364"/>
    </row>
    <row r="32" spans="1:67" s="374" customFormat="1" ht="25.5" customHeight="1">
      <c r="A32" s="1061"/>
      <c r="B32" s="1075"/>
      <c r="C32" s="1077"/>
      <c r="D32" s="389" t="s">
        <v>3469</v>
      </c>
      <c r="E32" s="388"/>
      <c r="F32" s="387">
        <v>31920</v>
      </c>
      <c r="G32" s="386"/>
      <c r="H32" s="583" t="s">
        <v>3595</v>
      </c>
      <c r="I32" s="383">
        <v>300</v>
      </c>
      <c r="J32" s="385"/>
      <c r="K32" s="384" t="s">
        <v>7</v>
      </c>
      <c r="L32" s="1032"/>
      <c r="M32" s="1051"/>
      <c r="N32" s="1032"/>
      <c r="O32" s="1037"/>
      <c r="P32" s="1032"/>
      <c r="Q32" s="1051"/>
      <c r="R32" s="1032"/>
      <c r="S32" s="1045"/>
      <c r="T32" s="583" t="s">
        <v>3595</v>
      </c>
      <c r="U32" s="383">
        <v>7900</v>
      </c>
      <c r="V32" s="382">
        <v>70</v>
      </c>
      <c r="W32" s="381" t="s">
        <v>3595</v>
      </c>
      <c r="X32" s="379">
        <v>55310</v>
      </c>
      <c r="Y32" s="380" t="s">
        <v>3595</v>
      </c>
      <c r="Z32" s="377">
        <v>550</v>
      </c>
      <c r="AA32" s="378" t="s">
        <v>3598</v>
      </c>
      <c r="AB32" s="379">
        <v>47410</v>
      </c>
      <c r="AC32" s="378" t="s">
        <v>8</v>
      </c>
      <c r="AD32" s="377">
        <v>470</v>
      </c>
      <c r="AE32" s="1032"/>
      <c r="AF32" s="1039"/>
      <c r="AG32" s="1032"/>
      <c r="AH32" s="1037"/>
      <c r="AI32" s="1035"/>
      <c r="AJ32" s="1049"/>
      <c r="AK32" s="1032"/>
      <c r="AL32" s="1047"/>
      <c r="AM32" s="1032"/>
      <c r="AN32" s="1051"/>
      <c r="AO32" s="1032"/>
      <c r="AP32" s="1045"/>
      <c r="AQ32" s="1032"/>
      <c r="AR32" s="1043"/>
      <c r="AS32" s="1032"/>
      <c r="AT32" s="1041"/>
      <c r="AU32" s="1029"/>
      <c r="AV32" s="593">
        <v>2810</v>
      </c>
      <c r="AW32" s="1029"/>
      <c r="AX32" s="1031"/>
      <c r="AY32" s="1032"/>
      <c r="AZ32" s="376">
        <v>5</v>
      </c>
      <c r="BA32" s="1032"/>
      <c r="BB32" s="375">
        <v>20</v>
      </c>
      <c r="BC32" s="1032"/>
      <c r="BD32" s="375">
        <v>10</v>
      </c>
      <c r="BE32" s="1032"/>
      <c r="BF32" s="1051"/>
      <c r="BG32" s="1032"/>
      <c r="BH32" s="1037"/>
      <c r="BI32" s="581"/>
      <c r="BJ32" s="599">
        <v>0.95</v>
      </c>
      <c r="BK32" s="590"/>
      <c r="BL32" s="580"/>
      <c r="BM32" s="580"/>
      <c r="BN32" s="1056"/>
      <c r="BO32" s="364"/>
    </row>
    <row r="33" spans="1:67" s="374" customFormat="1" ht="25.5" customHeight="1">
      <c r="A33" s="1061"/>
      <c r="B33" s="1060" t="s">
        <v>3474</v>
      </c>
      <c r="C33" s="1076" t="s">
        <v>6</v>
      </c>
      <c r="D33" s="402" t="s">
        <v>3470</v>
      </c>
      <c r="E33" s="388"/>
      <c r="F33" s="401">
        <v>23530</v>
      </c>
      <c r="G33" s="400">
        <v>31430</v>
      </c>
      <c r="H33" s="583" t="s">
        <v>3598</v>
      </c>
      <c r="I33" s="399">
        <v>210</v>
      </c>
      <c r="J33" s="398">
        <v>290</v>
      </c>
      <c r="K33" s="397" t="s">
        <v>7</v>
      </c>
      <c r="L33" s="1032" t="s">
        <v>3595</v>
      </c>
      <c r="M33" s="1050">
        <v>480</v>
      </c>
      <c r="N33" s="1032" t="s">
        <v>3598</v>
      </c>
      <c r="O33" s="1036">
        <v>4</v>
      </c>
      <c r="P33" s="1032" t="s">
        <v>3598</v>
      </c>
      <c r="Q33" s="1050">
        <v>1970</v>
      </c>
      <c r="R33" s="1032" t="s">
        <v>8</v>
      </c>
      <c r="S33" s="1044">
        <v>10</v>
      </c>
      <c r="T33" s="583" t="s">
        <v>3595</v>
      </c>
      <c r="U33" s="396">
        <v>7900</v>
      </c>
      <c r="V33" s="395">
        <v>70</v>
      </c>
      <c r="W33" s="394"/>
      <c r="X33" s="392"/>
      <c r="Y33" s="380"/>
      <c r="Z33" s="393"/>
      <c r="AA33" s="380"/>
      <c r="AB33" s="392" t="s">
        <v>0</v>
      </c>
      <c r="AC33" s="380"/>
      <c r="AD33" s="391"/>
      <c r="AE33" s="1035" t="s">
        <v>3595</v>
      </c>
      <c r="AF33" s="1038">
        <v>360</v>
      </c>
      <c r="AG33" s="1032" t="s">
        <v>3598</v>
      </c>
      <c r="AH33" s="1036">
        <v>3</v>
      </c>
      <c r="AI33" s="1035" t="s">
        <v>3603</v>
      </c>
      <c r="AJ33" s="1048">
        <v>1970</v>
      </c>
      <c r="AK33" s="1032" t="s">
        <v>8</v>
      </c>
      <c r="AL33" s="1046">
        <v>10</v>
      </c>
      <c r="AM33" s="1032" t="s">
        <v>8</v>
      </c>
      <c r="AN33" s="1050">
        <v>500</v>
      </c>
      <c r="AO33" s="1032" t="s">
        <v>3598</v>
      </c>
      <c r="AP33" s="1044">
        <v>5</v>
      </c>
      <c r="AQ33" s="1032" t="s">
        <v>8</v>
      </c>
      <c r="AR33" s="1042">
        <v>170</v>
      </c>
      <c r="AS33" s="1032" t="s">
        <v>8</v>
      </c>
      <c r="AT33" s="1040">
        <v>1</v>
      </c>
      <c r="AU33" s="1029"/>
      <c r="AV33" s="593" t="s">
        <v>24</v>
      </c>
      <c r="AW33" s="1029" t="s">
        <v>3607</v>
      </c>
      <c r="AX33" s="1030" t="s">
        <v>3602</v>
      </c>
      <c r="AY33" s="1032" t="s">
        <v>3601</v>
      </c>
      <c r="AZ33" s="390">
        <v>460</v>
      </c>
      <c r="BA33" s="1032" t="s">
        <v>3601</v>
      </c>
      <c r="BB33" s="390">
        <v>1970</v>
      </c>
      <c r="BC33" s="1032" t="s">
        <v>3600</v>
      </c>
      <c r="BD33" s="390">
        <v>1470</v>
      </c>
      <c r="BE33" s="1032" t="s">
        <v>8</v>
      </c>
      <c r="BF33" s="1050">
        <v>1160</v>
      </c>
      <c r="BG33" s="1032" t="s">
        <v>3598</v>
      </c>
      <c r="BH33" s="1036">
        <v>10</v>
      </c>
      <c r="BI33" s="581"/>
      <c r="BJ33" s="598" t="s">
        <v>3599</v>
      </c>
      <c r="BK33" s="590"/>
      <c r="BL33" s="580"/>
      <c r="BM33" s="580"/>
      <c r="BN33" s="1056"/>
      <c r="BO33" s="364"/>
    </row>
    <row r="34" spans="1:67" s="374" customFormat="1" ht="25.5" customHeight="1">
      <c r="A34" s="1061"/>
      <c r="B34" s="1075"/>
      <c r="C34" s="1077"/>
      <c r="D34" s="389" t="s">
        <v>3469</v>
      </c>
      <c r="E34" s="388"/>
      <c r="F34" s="387">
        <v>31430</v>
      </c>
      <c r="G34" s="386"/>
      <c r="H34" s="583" t="s">
        <v>3595</v>
      </c>
      <c r="I34" s="383">
        <v>290</v>
      </c>
      <c r="J34" s="385"/>
      <c r="K34" s="384" t="s">
        <v>7</v>
      </c>
      <c r="L34" s="1032"/>
      <c r="M34" s="1051"/>
      <c r="N34" s="1032"/>
      <c r="O34" s="1037"/>
      <c r="P34" s="1032"/>
      <c r="Q34" s="1051"/>
      <c r="R34" s="1032"/>
      <c r="S34" s="1045"/>
      <c r="T34" s="583" t="s">
        <v>3598</v>
      </c>
      <c r="U34" s="383">
        <v>7900</v>
      </c>
      <c r="V34" s="382">
        <v>70</v>
      </c>
      <c r="W34" s="381" t="s">
        <v>3598</v>
      </c>
      <c r="X34" s="379">
        <v>55310</v>
      </c>
      <c r="Y34" s="380" t="s">
        <v>3595</v>
      </c>
      <c r="Z34" s="377">
        <v>550</v>
      </c>
      <c r="AA34" s="378" t="s">
        <v>3598</v>
      </c>
      <c r="AB34" s="379">
        <v>47410</v>
      </c>
      <c r="AC34" s="378" t="s">
        <v>8</v>
      </c>
      <c r="AD34" s="377">
        <v>470</v>
      </c>
      <c r="AE34" s="1032"/>
      <c r="AF34" s="1039"/>
      <c r="AG34" s="1032"/>
      <c r="AH34" s="1037"/>
      <c r="AI34" s="1035"/>
      <c r="AJ34" s="1049"/>
      <c r="AK34" s="1032"/>
      <c r="AL34" s="1047"/>
      <c r="AM34" s="1032"/>
      <c r="AN34" s="1051"/>
      <c r="AO34" s="1032"/>
      <c r="AP34" s="1045"/>
      <c r="AQ34" s="1032"/>
      <c r="AR34" s="1043"/>
      <c r="AS34" s="1032"/>
      <c r="AT34" s="1041"/>
      <c r="AU34" s="1029"/>
      <c r="AV34" s="593">
        <v>2540</v>
      </c>
      <c r="AW34" s="1029"/>
      <c r="AX34" s="1031"/>
      <c r="AY34" s="1032"/>
      <c r="AZ34" s="376">
        <v>5</v>
      </c>
      <c r="BA34" s="1032"/>
      <c r="BB34" s="375">
        <v>20</v>
      </c>
      <c r="BC34" s="1032"/>
      <c r="BD34" s="375">
        <v>10</v>
      </c>
      <c r="BE34" s="1032"/>
      <c r="BF34" s="1051"/>
      <c r="BG34" s="1032"/>
      <c r="BH34" s="1037"/>
      <c r="BI34" s="581"/>
      <c r="BJ34" s="599">
        <v>0.99</v>
      </c>
      <c r="BK34" s="590"/>
      <c r="BL34" s="580"/>
      <c r="BM34" s="580"/>
      <c r="BN34" s="1056"/>
      <c r="BO34" s="364"/>
    </row>
    <row r="35" spans="1:67" s="374" customFormat="1" ht="25.5" customHeight="1">
      <c r="A35" s="1061"/>
      <c r="B35" s="1060" t="s">
        <v>3473</v>
      </c>
      <c r="C35" s="1076" t="s">
        <v>6</v>
      </c>
      <c r="D35" s="402" t="s">
        <v>3470</v>
      </c>
      <c r="E35" s="388"/>
      <c r="F35" s="401">
        <v>23150</v>
      </c>
      <c r="G35" s="400">
        <v>31050</v>
      </c>
      <c r="H35" s="583" t="s">
        <v>3598</v>
      </c>
      <c r="I35" s="399">
        <v>210</v>
      </c>
      <c r="J35" s="398">
        <v>290</v>
      </c>
      <c r="K35" s="397" t="s">
        <v>7</v>
      </c>
      <c r="L35" s="1032" t="s">
        <v>3595</v>
      </c>
      <c r="M35" s="1050">
        <v>430</v>
      </c>
      <c r="N35" s="1032" t="s">
        <v>3595</v>
      </c>
      <c r="O35" s="1036">
        <v>4</v>
      </c>
      <c r="P35" s="1032" t="s">
        <v>3595</v>
      </c>
      <c r="Q35" s="1050">
        <v>1750</v>
      </c>
      <c r="R35" s="1032" t="s">
        <v>8</v>
      </c>
      <c r="S35" s="1044">
        <v>10</v>
      </c>
      <c r="T35" s="583" t="s">
        <v>3598</v>
      </c>
      <c r="U35" s="396">
        <v>7900</v>
      </c>
      <c r="V35" s="395">
        <v>70</v>
      </c>
      <c r="W35" s="394"/>
      <c r="X35" s="392"/>
      <c r="Y35" s="380"/>
      <c r="Z35" s="393"/>
      <c r="AA35" s="380"/>
      <c r="AB35" s="392" t="s">
        <v>0</v>
      </c>
      <c r="AC35" s="380"/>
      <c r="AD35" s="391"/>
      <c r="AE35" s="1035" t="s">
        <v>3595</v>
      </c>
      <c r="AF35" s="1038">
        <v>320</v>
      </c>
      <c r="AG35" s="1032" t="s">
        <v>3595</v>
      </c>
      <c r="AH35" s="1036">
        <v>3</v>
      </c>
      <c r="AI35" s="1035" t="s">
        <v>3603</v>
      </c>
      <c r="AJ35" s="1048">
        <v>1750</v>
      </c>
      <c r="AK35" s="1032" t="s">
        <v>8</v>
      </c>
      <c r="AL35" s="1046">
        <v>10</v>
      </c>
      <c r="AM35" s="1032" t="s">
        <v>8</v>
      </c>
      <c r="AN35" s="1050">
        <v>500</v>
      </c>
      <c r="AO35" s="1032" t="s">
        <v>3595</v>
      </c>
      <c r="AP35" s="1044">
        <v>5</v>
      </c>
      <c r="AQ35" s="1032" t="s">
        <v>8</v>
      </c>
      <c r="AR35" s="1042">
        <v>150</v>
      </c>
      <c r="AS35" s="1032" t="s">
        <v>8</v>
      </c>
      <c r="AT35" s="1040">
        <v>1</v>
      </c>
      <c r="AU35" s="1029"/>
      <c r="AV35" s="593" t="s">
        <v>25</v>
      </c>
      <c r="AW35" s="1029" t="s">
        <v>3607</v>
      </c>
      <c r="AX35" s="1030" t="s">
        <v>3602</v>
      </c>
      <c r="AY35" s="1032" t="s">
        <v>3600</v>
      </c>
      <c r="AZ35" s="390">
        <v>410</v>
      </c>
      <c r="BA35" s="1032" t="s">
        <v>3600</v>
      </c>
      <c r="BB35" s="390">
        <v>1750</v>
      </c>
      <c r="BC35" s="1032" t="s">
        <v>3601</v>
      </c>
      <c r="BD35" s="390">
        <v>1310</v>
      </c>
      <c r="BE35" s="1032" t="s">
        <v>8</v>
      </c>
      <c r="BF35" s="1050">
        <v>1030</v>
      </c>
      <c r="BG35" s="1032" t="s">
        <v>3595</v>
      </c>
      <c r="BH35" s="1036">
        <v>10</v>
      </c>
      <c r="BI35" s="581"/>
      <c r="BJ35" s="598" t="s">
        <v>3599</v>
      </c>
      <c r="BK35" s="590"/>
      <c r="BL35" s="580"/>
      <c r="BM35" s="580"/>
      <c r="BN35" s="1056"/>
      <c r="BO35" s="364"/>
    </row>
    <row r="36" spans="1:67" s="374" customFormat="1" ht="25.5" customHeight="1">
      <c r="A36" s="1061"/>
      <c r="B36" s="1075"/>
      <c r="C36" s="1077"/>
      <c r="D36" s="389" t="s">
        <v>3469</v>
      </c>
      <c r="E36" s="388"/>
      <c r="F36" s="387">
        <v>31050</v>
      </c>
      <c r="G36" s="386"/>
      <c r="H36" s="583" t="s">
        <v>3598</v>
      </c>
      <c r="I36" s="383">
        <v>290</v>
      </c>
      <c r="J36" s="385"/>
      <c r="K36" s="384" t="s">
        <v>7</v>
      </c>
      <c r="L36" s="1032"/>
      <c r="M36" s="1051"/>
      <c r="N36" s="1032"/>
      <c r="O36" s="1037"/>
      <c r="P36" s="1032"/>
      <c r="Q36" s="1051"/>
      <c r="R36" s="1032"/>
      <c r="S36" s="1045"/>
      <c r="T36" s="583" t="s">
        <v>3598</v>
      </c>
      <c r="U36" s="383">
        <v>7900</v>
      </c>
      <c r="V36" s="382">
        <v>70</v>
      </c>
      <c r="W36" s="381" t="s">
        <v>3595</v>
      </c>
      <c r="X36" s="379">
        <v>55310</v>
      </c>
      <c r="Y36" s="380" t="s">
        <v>3598</v>
      </c>
      <c r="Z36" s="377">
        <v>550</v>
      </c>
      <c r="AA36" s="378" t="s">
        <v>3595</v>
      </c>
      <c r="AB36" s="379">
        <v>47410</v>
      </c>
      <c r="AC36" s="378" t="s">
        <v>8</v>
      </c>
      <c r="AD36" s="377">
        <v>470</v>
      </c>
      <c r="AE36" s="1032"/>
      <c r="AF36" s="1039"/>
      <c r="AG36" s="1032"/>
      <c r="AH36" s="1037"/>
      <c r="AI36" s="1035"/>
      <c r="AJ36" s="1049"/>
      <c r="AK36" s="1032"/>
      <c r="AL36" s="1047"/>
      <c r="AM36" s="1032"/>
      <c r="AN36" s="1051"/>
      <c r="AO36" s="1032"/>
      <c r="AP36" s="1045"/>
      <c r="AQ36" s="1032"/>
      <c r="AR36" s="1043"/>
      <c r="AS36" s="1032"/>
      <c r="AT36" s="1041"/>
      <c r="AU36" s="1029"/>
      <c r="AV36" s="593">
        <v>2440</v>
      </c>
      <c r="AW36" s="1029"/>
      <c r="AX36" s="1031"/>
      <c r="AY36" s="1032"/>
      <c r="AZ36" s="376">
        <v>4</v>
      </c>
      <c r="BA36" s="1032"/>
      <c r="BB36" s="375">
        <v>10</v>
      </c>
      <c r="BC36" s="1032"/>
      <c r="BD36" s="375">
        <v>10</v>
      </c>
      <c r="BE36" s="1032"/>
      <c r="BF36" s="1051"/>
      <c r="BG36" s="1032"/>
      <c r="BH36" s="1037"/>
      <c r="BI36" s="581"/>
      <c r="BJ36" s="599">
        <v>0.99</v>
      </c>
      <c r="BK36" s="590"/>
      <c r="BL36" s="580"/>
      <c r="BM36" s="580"/>
      <c r="BN36" s="1056"/>
      <c r="BO36" s="364"/>
    </row>
    <row r="37" spans="1:67" s="374" customFormat="1" ht="25.5" customHeight="1">
      <c r="A37" s="1061"/>
      <c r="B37" s="1060" t="s">
        <v>3472</v>
      </c>
      <c r="C37" s="1076" t="s">
        <v>6</v>
      </c>
      <c r="D37" s="402" t="s">
        <v>3470</v>
      </c>
      <c r="E37" s="388"/>
      <c r="F37" s="401">
        <v>22850</v>
      </c>
      <c r="G37" s="400">
        <v>30750</v>
      </c>
      <c r="H37" s="583" t="s">
        <v>3595</v>
      </c>
      <c r="I37" s="399">
        <v>210</v>
      </c>
      <c r="J37" s="398">
        <v>290</v>
      </c>
      <c r="K37" s="397" t="s">
        <v>7</v>
      </c>
      <c r="L37" s="1032" t="s">
        <v>3595</v>
      </c>
      <c r="M37" s="1050">
        <v>380</v>
      </c>
      <c r="N37" s="1032" t="s">
        <v>3595</v>
      </c>
      <c r="O37" s="1036">
        <v>3</v>
      </c>
      <c r="P37" s="1032" t="s">
        <v>3595</v>
      </c>
      <c r="Q37" s="1050">
        <v>1580</v>
      </c>
      <c r="R37" s="1032" t="s">
        <v>8</v>
      </c>
      <c r="S37" s="1044">
        <v>10</v>
      </c>
      <c r="T37" s="583" t="s">
        <v>3595</v>
      </c>
      <c r="U37" s="396">
        <v>7900</v>
      </c>
      <c r="V37" s="395">
        <v>70</v>
      </c>
      <c r="W37" s="394"/>
      <c r="X37" s="392"/>
      <c r="Y37" s="380"/>
      <c r="Z37" s="393"/>
      <c r="AA37" s="380"/>
      <c r="AB37" s="392" t="s">
        <v>0</v>
      </c>
      <c r="AC37" s="380"/>
      <c r="AD37" s="391"/>
      <c r="AE37" s="1035" t="s">
        <v>3595</v>
      </c>
      <c r="AF37" s="1038">
        <v>280</v>
      </c>
      <c r="AG37" s="1032" t="s">
        <v>3595</v>
      </c>
      <c r="AH37" s="1036">
        <v>2</v>
      </c>
      <c r="AI37" s="1035" t="s">
        <v>3607</v>
      </c>
      <c r="AJ37" s="1048">
        <v>1580</v>
      </c>
      <c r="AK37" s="1032" t="s">
        <v>8</v>
      </c>
      <c r="AL37" s="1046">
        <v>10</v>
      </c>
      <c r="AM37" s="1032" t="s">
        <v>8</v>
      </c>
      <c r="AN37" s="1050">
        <v>500</v>
      </c>
      <c r="AO37" s="1032" t="s">
        <v>3595</v>
      </c>
      <c r="AP37" s="1044">
        <v>5</v>
      </c>
      <c r="AQ37" s="1032" t="s">
        <v>8</v>
      </c>
      <c r="AR37" s="1042">
        <v>130</v>
      </c>
      <c r="AS37" s="1032" t="s">
        <v>8</v>
      </c>
      <c r="AT37" s="1040">
        <v>1</v>
      </c>
      <c r="AU37" s="1029"/>
      <c r="AV37" s="593" t="s">
        <v>26</v>
      </c>
      <c r="AW37" s="1029" t="s">
        <v>3603</v>
      </c>
      <c r="AX37" s="1030" t="s">
        <v>3602</v>
      </c>
      <c r="AY37" s="1032" t="s">
        <v>3601</v>
      </c>
      <c r="AZ37" s="390">
        <v>370</v>
      </c>
      <c r="BA37" s="1032" t="s">
        <v>3601</v>
      </c>
      <c r="BB37" s="390">
        <v>1580</v>
      </c>
      <c r="BC37" s="1032" t="s">
        <v>3601</v>
      </c>
      <c r="BD37" s="390">
        <v>1180</v>
      </c>
      <c r="BE37" s="1032" t="s">
        <v>8</v>
      </c>
      <c r="BF37" s="1050">
        <v>930</v>
      </c>
      <c r="BG37" s="1032" t="s">
        <v>3598</v>
      </c>
      <c r="BH37" s="1036">
        <v>9</v>
      </c>
      <c r="BI37" s="581"/>
      <c r="BJ37" s="598" t="s">
        <v>3599</v>
      </c>
      <c r="BK37" s="590"/>
      <c r="BL37" s="580"/>
      <c r="BM37" s="580"/>
      <c r="BN37" s="1056"/>
      <c r="BO37" s="364"/>
    </row>
    <row r="38" spans="1:67" s="374" customFormat="1" ht="25.5" customHeight="1">
      <c r="A38" s="1061"/>
      <c r="B38" s="1075"/>
      <c r="C38" s="1077"/>
      <c r="D38" s="389" t="s">
        <v>3469</v>
      </c>
      <c r="E38" s="388"/>
      <c r="F38" s="387">
        <v>30750</v>
      </c>
      <c r="G38" s="386"/>
      <c r="H38" s="583" t="s">
        <v>3595</v>
      </c>
      <c r="I38" s="383">
        <v>290</v>
      </c>
      <c r="J38" s="385"/>
      <c r="K38" s="384" t="s">
        <v>7</v>
      </c>
      <c r="L38" s="1032"/>
      <c r="M38" s="1051"/>
      <c r="N38" s="1032"/>
      <c r="O38" s="1037"/>
      <c r="P38" s="1032"/>
      <c r="Q38" s="1051"/>
      <c r="R38" s="1032"/>
      <c r="S38" s="1045"/>
      <c r="T38" s="583" t="s">
        <v>3595</v>
      </c>
      <c r="U38" s="383">
        <v>7900</v>
      </c>
      <c r="V38" s="382">
        <v>70</v>
      </c>
      <c r="W38" s="381" t="s">
        <v>3598</v>
      </c>
      <c r="X38" s="379">
        <v>55310</v>
      </c>
      <c r="Y38" s="380" t="s">
        <v>3598</v>
      </c>
      <c r="Z38" s="377">
        <v>550</v>
      </c>
      <c r="AA38" s="378" t="s">
        <v>3598</v>
      </c>
      <c r="AB38" s="379">
        <v>47410</v>
      </c>
      <c r="AC38" s="378" t="s">
        <v>8</v>
      </c>
      <c r="AD38" s="377">
        <v>470</v>
      </c>
      <c r="AE38" s="1032"/>
      <c r="AF38" s="1039"/>
      <c r="AG38" s="1032"/>
      <c r="AH38" s="1037"/>
      <c r="AI38" s="1035"/>
      <c r="AJ38" s="1049"/>
      <c r="AK38" s="1032"/>
      <c r="AL38" s="1047"/>
      <c r="AM38" s="1032"/>
      <c r="AN38" s="1051"/>
      <c r="AO38" s="1032"/>
      <c r="AP38" s="1045"/>
      <c r="AQ38" s="1032"/>
      <c r="AR38" s="1043"/>
      <c r="AS38" s="1032"/>
      <c r="AT38" s="1041"/>
      <c r="AU38" s="1029"/>
      <c r="AV38" s="593">
        <v>2360</v>
      </c>
      <c r="AW38" s="1029"/>
      <c r="AX38" s="1031"/>
      <c r="AY38" s="1032"/>
      <c r="AZ38" s="376">
        <v>4</v>
      </c>
      <c r="BA38" s="1032"/>
      <c r="BB38" s="375">
        <v>10</v>
      </c>
      <c r="BC38" s="1032"/>
      <c r="BD38" s="375">
        <v>10</v>
      </c>
      <c r="BE38" s="1032"/>
      <c r="BF38" s="1051"/>
      <c r="BG38" s="1032"/>
      <c r="BH38" s="1037"/>
      <c r="BI38" s="581"/>
      <c r="BJ38" s="599">
        <v>0.99</v>
      </c>
      <c r="BK38" s="590"/>
      <c r="BL38" s="580"/>
      <c r="BM38" s="580"/>
      <c r="BN38" s="1056"/>
      <c r="BO38" s="364"/>
    </row>
    <row r="39" spans="1:67" s="374" customFormat="1" ht="25.5" customHeight="1">
      <c r="A39" s="1061"/>
      <c r="B39" s="1060" t="s">
        <v>3610</v>
      </c>
      <c r="C39" s="1076" t="s">
        <v>6</v>
      </c>
      <c r="D39" s="402" t="s">
        <v>3470</v>
      </c>
      <c r="E39" s="388"/>
      <c r="F39" s="401">
        <v>22600</v>
      </c>
      <c r="G39" s="400">
        <v>30500</v>
      </c>
      <c r="H39" s="583" t="s">
        <v>3598</v>
      </c>
      <c r="I39" s="399">
        <v>200</v>
      </c>
      <c r="J39" s="398">
        <v>280</v>
      </c>
      <c r="K39" s="397" t="s">
        <v>7</v>
      </c>
      <c r="L39" s="1032" t="s">
        <v>3598</v>
      </c>
      <c r="M39" s="1050">
        <v>350</v>
      </c>
      <c r="N39" s="1032" t="s">
        <v>3595</v>
      </c>
      <c r="O39" s="1036">
        <v>3</v>
      </c>
      <c r="P39" s="1082"/>
      <c r="Q39" s="1080"/>
      <c r="R39" s="1082"/>
      <c r="S39" s="1083"/>
      <c r="T39" s="583" t="s">
        <v>3598</v>
      </c>
      <c r="U39" s="396">
        <v>7900</v>
      </c>
      <c r="V39" s="395">
        <v>70</v>
      </c>
      <c r="W39" s="394"/>
      <c r="X39" s="392"/>
      <c r="Y39" s="380"/>
      <c r="Z39" s="393"/>
      <c r="AA39" s="380"/>
      <c r="AB39" s="392" t="s">
        <v>0</v>
      </c>
      <c r="AC39" s="380"/>
      <c r="AD39" s="391"/>
      <c r="AE39" s="1035" t="s">
        <v>3595</v>
      </c>
      <c r="AF39" s="1038">
        <v>260</v>
      </c>
      <c r="AG39" s="1032" t="s">
        <v>3595</v>
      </c>
      <c r="AH39" s="1036">
        <v>2</v>
      </c>
      <c r="AI39" s="1035" t="s">
        <v>3607</v>
      </c>
      <c r="AJ39" s="1048">
        <v>1430</v>
      </c>
      <c r="AK39" s="1032" t="s">
        <v>8</v>
      </c>
      <c r="AL39" s="1046">
        <v>10</v>
      </c>
      <c r="AM39" s="1032" t="s">
        <v>8</v>
      </c>
      <c r="AN39" s="1050">
        <v>500</v>
      </c>
      <c r="AO39" s="1032" t="s">
        <v>3595</v>
      </c>
      <c r="AP39" s="1044">
        <v>5</v>
      </c>
      <c r="AQ39" s="1032" t="s">
        <v>8</v>
      </c>
      <c r="AR39" s="1042">
        <v>120</v>
      </c>
      <c r="AS39" s="1032" t="s">
        <v>8</v>
      </c>
      <c r="AT39" s="1040">
        <v>1</v>
      </c>
      <c r="AU39" s="1029"/>
      <c r="AV39" s="593" t="s">
        <v>27</v>
      </c>
      <c r="AW39" s="1029" t="s">
        <v>3607</v>
      </c>
      <c r="AX39" s="1030" t="s">
        <v>3605</v>
      </c>
      <c r="AY39" s="1032" t="s">
        <v>3601</v>
      </c>
      <c r="AZ39" s="390">
        <v>340</v>
      </c>
      <c r="BA39" s="1032" t="s">
        <v>3601</v>
      </c>
      <c r="BB39" s="390">
        <v>1430</v>
      </c>
      <c r="BC39" s="1032" t="s">
        <v>3601</v>
      </c>
      <c r="BD39" s="390">
        <v>1070</v>
      </c>
      <c r="BE39" s="1032" t="s">
        <v>8</v>
      </c>
      <c r="BF39" s="1050">
        <v>840</v>
      </c>
      <c r="BG39" s="1032" t="s">
        <v>3595</v>
      </c>
      <c r="BH39" s="1036">
        <v>8</v>
      </c>
      <c r="BI39" s="581"/>
      <c r="BJ39" s="598" t="s">
        <v>3599</v>
      </c>
      <c r="BK39" s="590"/>
      <c r="BL39" s="580"/>
      <c r="BM39" s="580"/>
      <c r="BN39" s="1056"/>
      <c r="BO39" s="364"/>
    </row>
    <row r="40" spans="1:67" s="374" customFormat="1" ht="25.5" customHeight="1">
      <c r="A40" s="1075"/>
      <c r="B40" s="1075"/>
      <c r="C40" s="1081"/>
      <c r="D40" s="389" t="s">
        <v>3469</v>
      </c>
      <c r="E40" s="388"/>
      <c r="F40" s="387">
        <v>30500</v>
      </c>
      <c r="G40" s="386"/>
      <c r="H40" s="583" t="s">
        <v>3598</v>
      </c>
      <c r="I40" s="383">
        <v>280</v>
      </c>
      <c r="J40" s="385"/>
      <c r="K40" s="384" t="s">
        <v>7</v>
      </c>
      <c r="L40" s="1032"/>
      <c r="M40" s="1051"/>
      <c r="N40" s="1032"/>
      <c r="O40" s="1037"/>
      <c r="P40" s="1082"/>
      <c r="Q40" s="1080"/>
      <c r="R40" s="1082"/>
      <c r="S40" s="1083"/>
      <c r="T40" s="583" t="s">
        <v>3598</v>
      </c>
      <c r="U40" s="383">
        <v>7900</v>
      </c>
      <c r="V40" s="382">
        <v>70</v>
      </c>
      <c r="W40" s="381" t="s">
        <v>3598</v>
      </c>
      <c r="X40" s="379">
        <v>55310</v>
      </c>
      <c r="Y40" s="380" t="s">
        <v>3595</v>
      </c>
      <c r="Z40" s="377">
        <v>550</v>
      </c>
      <c r="AA40" s="378" t="s">
        <v>3595</v>
      </c>
      <c r="AB40" s="379">
        <v>47410</v>
      </c>
      <c r="AC40" s="378" t="s">
        <v>8</v>
      </c>
      <c r="AD40" s="377">
        <v>470</v>
      </c>
      <c r="AE40" s="1032"/>
      <c r="AF40" s="1039"/>
      <c r="AG40" s="1032"/>
      <c r="AH40" s="1037"/>
      <c r="AI40" s="1035"/>
      <c r="AJ40" s="1049"/>
      <c r="AK40" s="1032"/>
      <c r="AL40" s="1047"/>
      <c r="AM40" s="1032"/>
      <c r="AN40" s="1051"/>
      <c r="AO40" s="1032"/>
      <c r="AP40" s="1045"/>
      <c r="AQ40" s="1032"/>
      <c r="AR40" s="1043"/>
      <c r="AS40" s="1032"/>
      <c r="AT40" s="1041"/>
      <c r="AU40" s="1029"/>
      <c r="AV40" s="594">
        <v>2150</v>
      </c>
      <c r="AW40" s="1029"/>
      <c r="AX40" s="1031"/>
      <c r="AY40" s="1032"/>
      <c r="AZ40" s="376">
        <v>3</v>
      </c>
      <c r="BA40" s="1032"/>
      <c r="BB40" s="375">
        <v>10</v>
      </c>
      <c r="BC40" s="1032"/>
      <c r="BD40" s="375">
        <v>11</v>
      </c>
      <c r="BE40" s="1032"/>
      <c r="BF40" s="1051"/>
      <c r="BG40" s="1032"/>
      <c r="BH40" s="1037"/>
      <c r="BI40" s="581"/>
      <c r="BJ40" s="601">
        <v>0.99</v>
      </c>
      <c r="BK40" s="590"/>
      <c r="BL40" s="580"/>
      <c r="BM40" s="580"/>
      <c r="BN40" s="1056"/>
      <c r="BO40" s="364"/>
    </row>
    <row r="41" spans="1:67" s="403" customFormat="1" ht="25.5" customHeight="1">
      <c r="A41" s="1060" t="s">
        <v>3617</v>
      </c>
      <c r="B41" s="1060" t="s">
        <v>3487</v>
      </c>
      <c r="C41" s="1076" t="s">
        <v>6</v>
      </c>
      <c r="D41" s="402" t="s">
        <v>3470</v>
      </c>
      <c r="E41" s="388"/>
      <c r="F41" s="401">
        <v>83790</v>
      </c>
      <c r="G41" s="400">
        <v>91450</v>
      </c>
      <c r="H41" s="583" t="s">
        <v>3598</v>
      </c>
      <c r="I41" s="399">
        <v>820</v>
      </c>
      <c r="J41" s="398">
        <v>890</v>
      </c>
      <c r="K41" s="397" t="s">
        <v>7</v>
      </c>
      <c r="L41" s="1032" t="s">
        <v>3598</v>
      </c>
      <c r="M41" s="1050">
        <v>7470</v>
      </c>
      <c r="N41" s="1032" t="s">
        <v>3598</v>
      </c>
      <c r="O41" s="1036">
        <v>70</v>
      </c>
      <c r="P41" s="1032" t="s">
        <v>3595</v>
      </c>
      <c r="Q41" s="1050">
        <v>30640</v>
      </c>
      <c r="R41" s="1032" t="s">
        <v>8</v>
      </c>
      <c r="S41" s="1044">
        <v>300</v>
      </c>
      <c r="T41" s="583" t="s">
        <v>3598</v>
      </c>
      <c r="U41" s="396">
        <v>7660</v>
      </c>
      <c r="V41" s="395">
        <v>70</v>
      </c>
      <c r="W41" s="394"/>
      <c r="X41" s="392"/>
      <c r="Y41" s="380"/>
      <c r="Z41" s="393"/>
      <c r="AA41" s="380"/>
      <c r="AB41" s="392" t="s">
        <v>0</v>
      </c>
      <c r="AC41" s="380"/>
      <c r="AD41" s="391"/>
      <c r="AE41" s="1035" t="s">
        <v>3595</v>
      </c>
      <c r="AF41" s="1038">
        <v>5780</v>
      </c>
      <c r="AG41" s="1032" t="s">
        <v>3595</v>
      </c>
      <c r="AH41" s="1033">
        <v>50</v>
      </c>
      <c r="AI41" s="1035" t="s">
        <v>3607</v>
      </c>
      <c r="AJ41" s="1048">
        <v>30640</v>
      </c>
      <c r="AK41" s="1032" t="s">
        <v>8</v>
      </c>
      <c r="AL41" s="1046">
        <v>300</v>
      </c>
      <c r="AM41" s="1032" t="s">
        <v>8</v>
      </c>
      <c r="AN41" s="1050">
        <v>3640</v>
      </c>
      <c r="AO41" s="1032" t="s">
        <v>3598</v>
      </c>
      <c r="AP41" s="1044">
        <v>30</v>
      </c>
      <c r="AQ41" s="1032" t="s">
        <v>8</v>
      </c>
      <c r="AR41" s="1042">
        <v>1360</v>
      </c>
      <c r="AS41" s="1032" t="s">
        <v>8</v>
      </c>
      <c r="AT41" s="1040">
        <v>10</v>
      </c>
      <c r="AU41" s="1029" t="s">
        <v>3607</v>
      </c>
      <c r="AV41" s="592" t="s">
        <v>10</v>
      </c>
      <c r="AW41" s="1029" t="s">
        <v>3607</v>
      </c>
      <c r="AX41" s="1030" t="s">
        <v>3602</v>
      </c>
      <c r="AY41" s="1032" t="s">
        <v>3601</v>
      </c>
      <c r="AZ41" s="390">
        <v>7500</v>
      </c>
      <c r="BA41" s="1032" t="s">
        <v>3601</v>
      </c>
      <c r="BB41" s="390">
        <v>30640</v>
      </c>
      <c r="BC41" s="1032" t="s">
        <v>3601</v>
      </c>
      <c r="BD41" s="390">
        <v>22670</v>
      </c>
      <c r="BE41" s="1032" t="s">
        <v>8</v>
      </c>
      <c r="BF41" s="1050">
        <v>18010</v>
      </c>
      <c r="BG41" s="1032" t="s">
        <v>3595</v>
      </c>
      <c r="BH41" s="1036">
        <v>180</v>
      </c>
      <c r="BI41" s="406"/>
      <c r="BJ41" s="598" t="s">
        <v>3599</v>
      </c>
      <c r="BK41" s="405"/>
      <c r="BL41" s="580"/>
      <c r="BM41" s="580"/>
      <c r="BN41" s="1056"/>
      <c r="BO41" s="364"/>
    </row>
    <row r="42" spans="1:67" s="403" customFormat="1" ht="25.5" customHeight="1">
      <c r="A42" s="1061"/>
      <c r="B42" s="1075"/>
      <c r="C42" s="1077"/>
      <c r="D42" s="389" t="s">
        <v>3469</v>
      </c>
      <c r="E42" s="388"/>
      <c r="F42" s="387">
        <v>91450</v>
      </c>
      <c r="G42" s="386"/>
      <c r="H42" s="583" t="s">
        <v>3595</v>
      </c>
      <c r="I42" s="383">
        <v>890</v>
      </c>
      <c r="J42" s="385"/>
      <c r="K42" s="384" t="s">
        <v>7</v>
      </c>
      <c r="L42" s="1032"/>
      <c r="M42" s="1051"/>
      <c r="N42" s="1032"/>
      <c r="O42" s="1037"/>
      <c r="P42" s="1032"/>
      <c r="Q42" s="1051"/>
      <c r="R42" s="1032"/>
      <c r="S42" s="1045"/>
      <c r="T42" s="583" t="s">
        <v>3598</v>
      </c>
      <c r="U42" s="383">
        <v>7660</v>
      </c>
      <c r="V42" s="382">
        <v>70</v>
      </c>
      <c r="W42" s="381" t="s">
        <v>3595</v>
      </c>
      <c r="X42" s="379">
        <v>53630</v>
      </c>
      <c r="Y42" s="380" t="s">
        <v>8</v>
      </c>
      <c r="Z42" s="377">
        <v>530</v>
      </c>
      <c r="AA42" s="378" t="s">
        <v>3595</v>
      </c>
      <c r="AB42" s="379">
        <v>45970</v>
      </c>
      <c r="AC42" s="378" t="s">
        <v>8</v>
      </c>
      <c r="AD42" s="377">
        <v>450</v>
      </c>
      <c r="AE42" s="1032"/>
      <c r="AF42" s="1039"/>
      <c r="AG42" s="1032"/>
      <c r="AH42" s="1034"/>
      <c r="AI42" s="1035"/>
      <c r="AJ42" s="1049"/>
      <c r="AK42" s="1032"/>
      <c r="AL42" s="1047"/>
      <c r="AM42" s="1032"/>
      <c r="AN42" s="1051"/>
      <c r="AO42" s="1032"/>
      <c r="AP42" s="1045"/>
      <c r="AQ42" s="1032"/>
      <c r="AR42" s="1043"/>
      <c r="AS42" s="1032"/>
      <c r="AT42" s="1041"/>
      <c r="AU42" s="1029"/>
      <c r="AV42" s="593">
        <v>27330</v>
      </c>
      <c r="AW42" s="1029"/>
      <c r="AX42" s="1031"/>
      <c r="AY42" s="1032"/>
      <c r="AZ42" s="376">
        <v>70</v>
      </c>
      <c r="BA42" s="1032"/>
      <c r="BB42" s="375">
        <v>300</v>
      </c>
      <c r="BC42" s="1032"/>
      <c r="BD42" s="375">
        <v>220</v>
      </c>
      <c r="BE42" s="1032"/>
      <c r="BF42" s="1051"/>
      <c r="BG42" s="1032"/>
      <c r="BH42" s="1037"/>
      <c r="BI42" s="406"/>
      <c r="BJ42" s="599">
        <v>0.63</v>
      </c>
      <c r="BK42" s="405"/>
      <c r="BL42" s="580"/>
      <c r="BM42" s="580"/>
      <c r="BN42" s="1056"/>
      <c r="BO42" s="364"/>
    </row>
    <row r="43" spans="1:67" s="403" customFormat="1" ht="25.5" customHeight="1">
      <c r="A43" s="1061"/>
      <c r="B43" s="1060" t="s">
        <v>3486</v>
      </c>
      <c r="C43" s="1076" t="s">
        <v>6</v>
      </c>
      <c r="D43" s="402" t="s">
        <v>3470</v>
      </c>
      <c r="E43" s="388"/>
      <c r="F43" s="401">
        <v>51980</v>
      </c>
      <c r="G43" s="400">
        <v>59640</v>
      </c>
      <c r="H43" s="583" t="s">
        <v>3598</v>
      </c>
      <c r="I43" s="399">
        <v>500</v>
      </c>
      <c r="J43" s="398">
        <v>570</v>
      </c>
      <c r="K43" s="397" t="s">
        <v>7</v>
      </c>
      <c r="L43" s="1032" t="s">
        <v>3595</v>
      </c>
      <c r="M43" s="1050">
        <v>4480</v>
      </c>
      <c r="N43" s="1032" t="s">
        <v>3595</v>
      </c>
      <c r="O43" s="1036">
        <v>40</v>
      </c>
      <c r="P43" s="1032" t="s">
        <v>3598</v>
      </c>
      <c r="Q43" s="1050">
        <v>18380</v>
      </c>
      <c r="R43" s="1032" t="s">
        <v>8</v>
      </c>
      <c r="S43" s="1044">
        <v>180</v>
      </c>
      <c r="T43" s="583" t="s">
        <v>3598</v>
      </c>
      <c r="U43" s="396">
        <v>7660</v>
      </c>
      <c r="V43" s="395">
        <v>70</v>
      </c>
      <c r="W43" s="394"/>
      <c r="X43" s="392"/>
      <c r="Y43" s="380"/>
      <c r="Z43" s="393"/>
      <c r="AA43" s="380"/>
      <c r="AB43" s="392" t="s">
        <v>0</v>
      </c>
      <c r="AC43" s="380"/>
      <c r="AD43" s="391"/>
      <c r="AE43" s="1035" t="s">
        <v>3598</v>
      </c>
      <c r="AF43" s="1038">
        <v>3470</v>
      </c>
      <c r="AG43" s="1032" t="s">
        <v>3598</v>
      </c>
      <c r="AH43" s="1033">
        <v>30</v>
      </c>
      <c r="AI43" s="1035" t="s">
        <v>3607</v>
      </c>
      <c r="AJ43" s="1048">
        <v>18380</v>
      </c>
      <c r="AK43" s="1032" t="s">
        <v>8</v>
      </c>
      <c r="AL43" s="1046">
        <v>180</v>
      </c>
      <c r="AM43" s="1032" t="s">
        <v>8</v>
      </c>
      <c r="AN43" s="1050">
        <v>2490</v>
      </c>
      <c r="AO43" s="1032" t="s">
        <v>3595</v>
      </c>
      <c r="AP43" s="1044">
        <v>20</v>
      </c>
      <c r="AQ43" s="1032" t="s">
        <v>8</v>
      </c>
      <c r="AR43" s="1042">
        <v>810</v>
      </c>
      <c r="AS43" s="1032" t="s">
        <v>8</v>
      </c>
      <c r="AT43" s="1040">
        <v>8</v>
      </c>
      <c r="AU43" s="1029"/>
      <c r="AV43" s="593" t="s">
        <v>13</v>
      </c>
      <c r="AW43" s="1029" t="s">
        <v>3603</v>
      </c>
      <c r="AX43" s="1030" t="s">
        <v>3602</v>
      </c>
      <c r="AY43" s="1032" t="s">
        <v>3601</v>
      </c>
      <c r="AZ43" s="390">
        <v>4500</v>
      </c>
      <c r="BA43" s="1032" t="s">
        <v>3600</v>
      </c>
      <c r="BB43" s="390">
        <v>18380</v>
      </c>
      <c r="BC43" s="1032" t="s">
        <v>3601</v>
      </c>
      <c r="BD43" s="390">
        <v>13600</v>
      </c>
      <c r="BE43" s="1032" t="s">
        <v>8</v>
      </c>
      <c r="BF43" s="1050">
        <v>10800</v>
      </c>
      <c r="BG43" s="1032" t="s">
        <v>3598</v>
      </c>
      <c r="BH43" s="1036">
        <v>100</v>
      </c>
      <c r="BI43" s="406"/>
      <c r="BJ43" s="598" t="s">
        <v>3599</v>
      </c>
      <c r="BK43" s="405"/>
      <c r="BL43" s="580"/>
      <c r="BM43" s="580"/>
      <c r="BN43" s="1056"/>
      <c r="BO43" s="364"/>
    </row>
    <row r="44" spans="1:67" s="403" customFormat="1" ht="25.5" customHeight="1">
      <c r="A44" s="1061"/>
      <c r="B44" s="1075"/>
      <c r="C44" s="1077"/>
      <c r="D44" s="389" t="s">
        <v>3469</v>
      </c>
      <c r="E44" s="388"/>
      <c r="F44" s="387">
        <v>59640</v>
      </c>
      <c r="G44" s="386"/>
      <c r="H44" s="583" t="s">
        <v>3598</v>
      </c>
      <c r="I44" s="383">
        <v>570</v>
      </c>
      <c r="J44" s="385"/>
      <c r="K44" s="384" t="s">
        <v>7</v>
      </c>
      <c r="L44" s="1032"/>
      <c r="M44" s="1051"/>
      <c r="N44" s="1032"/>
      <c r="O44" s="1037"/>
      <c r="P44" s="1032"/>
      <c r="Q44" s="1051"/>
      <c r="R44" s="1032"/>
      <c r="S44" s="1045"/>
      <c r="T44" s="583" t="s">
        <v>3598</v>
      </c>
      <c r="U44" s="383">
        <v>7660</v>
      </c>
      <c r="V44" s="382">
        <v>70</v>
      </c>
      <c r="W44" s="381" t="s">
        <v>3595</v>
      </c>
      <c r="X44" s="379">
        <v>53630</v>
      </c>
      <c r="Y44" s="380" t="s">
        <v>8</v>
      </c>
      <c r="Z44" s="377">
        <v>530</v>
      </c>
      <c r="AA44" s="378" t="s">
        <v>3595</v>
      </c>
      <c r="AB44" s="379">
        <v>45970</v>
      </c>
      <c r="AC44" s="378" t="s">
        <v>8</v>
      </c>
      <c r="AD44" s="377">
        <v>450</v>
      </c>
      <c r="AE44" s="1032"/>
      <c r="AF44" s="1039"/>
      <c r="AG44" s="1032"/>
      <c r="AH44" s="1034"/>
      <c r="AI44" s="1035"/>
      <c r="AJ44" s="1049"/>
      <c r="AK44" s="1032"/>
      <c r="AL44" s="1047"/>
      <c r="AM44" s="1032"/>
      <c r="AN44" s="1051"/>
      <c r="AO44" s="1032"/>
      <c r="AP44" s="1045"/>
      <c r="AQ44" s="1032"/>
      <c r="AR44" s="1043"/>
      <c r="AS44" s="1032"/>
      <c r="AT44" s="1041"/>
      <c r="AU44" s="1029"/>
      <c r="AV44" s="593">
        <v>16800</v>
      </c>
      <c r="AW44" s="1029"/>
      <c r="AX44" s="1031"/>
      <c r="AY44" s="1032"/>
      <c r="AZ44" s="376">
        <v>40</v>
      </c>
      <c r="BA44" s="1032"/>
      <c r="BB44" s="375">
        <v>180</v>
      </c>
      <c r="BC44" s="1032"/>
      <c r="BD44" s="375">
        <v>130</v>
      </c>
      <c r="BE44" s="1032"/>
      <c r="BF44" s="1051"/>
      <c r="BG44" s="1032"/>
      <c r="BH44" s="1037"/>
      <c r="BI44" s="406"/>
      <c r="BJ44" s="599">
        <v>0.78</v>
      </c>
      <c r="BK44" s="405"/>
      <c r="BL44" s="580"/>
      <c r="BM44" s="580"/>
      <c r="BN44" s="1056"/>
      <c r="BO44" s="364"/>
    </row>
    <row r="45" spans="1:67" s="403" customFormat="1" ht="25.5" customHeight="1">
      <c r="A45" s="1061"/>
      <c r="B45" s="1060" t="s">
        <v>3485</v>
      </c>
      <c r="C45" s="1076" t="s">
        <v>6</v>
      </c>
      <c r="D45" s="402" t="s">
        <v>3470</v>
      </c>
      <c r="E45" s="388"/>
      <c r="F45" s="401">
        <v>40570</v>
      </c>
      <c r="G45" s="400">
        <v>48230</v>
      </c>
      <c r="H45" s="583" t="s">
        <v>3598</v>
      </c>
      <c r="I45" s="399">
        <v>380</v>
      </c>
      <c r="J45" s="398">
        <v>460</v>
      </c>
      <c r="K45" s="397" t="s">
        <v>7</v>
      </c>
      <c r="L45" s="1032" t="s">
        <v>3598</v>
      </c>
      <c r="M45" s="1050">
        <v>3200</v>
      </c>
      <c r="N45" s="1032" t="s">
        <v>3598</v>
      </c>
      <c r="O45" s="1036">
        <v>30</v>
      </c>
      <c r="P45" s="1032" t="s">
        <v>3595</v>
      </c>
      <c r="Q45" s="1050">
        <v>13130</v>
      </c>
      <c r="R45" s="1032" t="s">
        <v>8</v>
      </c>
      <c r="S45" s="1044">
        <v>130</v>
      </c>
      <c r="T45" s="583" t="s">
        <v>3595</v>
      </c>
      <c r="U45" s="396">
        <v>7660</v>
      </c>
      <c r="V45" s="395">
        <v>70</v>
      </c>
      <c r="W45" s="394"/>
      <c r="X45" s="392"/>
      <c r="Y45" s="380"/>
      <c r="Z45" s="393"/>
      <c r="AA45" s="380"/>
      <c r="AB45" s="392" t="s">
        <v>0</v>
      </c>
      <c r="AC45" s="380"/>
      <c r="AD45" s="391"/>
      <c r="AE45" s="1035" t="s">
        <v>3595</v>
      </c>
      <c r="AF45" s="1038">
        <v>2480</v>
      </c>
      <c r="AG45" s="1032" t="s">
        <v>3598</v>
      </c>
      <c r="AH45" s="1033">
        <v>20</v>
      </c>
      <c r="AI45" s="1035" t="s">
        <v>3607</v>
      </c>
      <c r="AJ45" s="1048">
        <v>13130</v>
      </c>
      <c r="AK45" s="1032" t="s">
        <v>8</v>
      </c>
      <c r="AL45" s="1046">
        <v>130</v>
      </c>
      <c r="AM45" s="1032" t="s">
        <v>8</v>
      </c>
      <c r="AN45" s="1050">
        <v>2000</v>
      </c>
      <c r="AO45" s="1032" t="s">
        <v>3595</v>
      </c>
      <c r="AP45" s="1044">
        <v>20</v>
      </c>
      <c r="AQ45" s="1032" t="s">
        <v>8</v>
      </c>
      <c r="AR45" s="1042">
        <v>580</v>
      </c>
      <c r="AS45" s="1032" t="s">
        <v>8</v>
      </c>
      <c r="AT45" s="1040">
        <v>5</v>
      </c>
      <c r="AU45" s="1029"/>
      <c r="AV45" s="593" t="s">
        <v>14</v>
      </c>
      <c r="AW45" s="1029" t="s">
        <v>3607</v>
      </c>
      <c r="AX45" s="1030" t="s">
        <v>3605</v>
      </c>
      <c r="AY45" s="1032" t="s">
        <v>3600</v>
      </c>
      <c r="AZ45" s="390">
        <v>3210</v>
      </c>
      <c r="BA45" s="1032" t="s">
        <v>3601</v>
      </c>
      <c r="BB45" s="390">
        <v>13130</v>
      </c>
      <c r="BC45" s="1032" t="s">
        <v>3601</v>
      </c>
      <c r="BD45" s="390">
        <v>9710</v>
      </c>
      <c r="BE45" s="1032" t="s">
        <v>8</v>
      </c>
      <c r="BF45" s="1050">
        <v>7710</v>
      </c>
      <c r="BG45" s="1032" t="s">
        <v>3598</v>
      </c>
      <c r="BH45" s="1036">
        <v>70</v>
      </c>
      <c r="BI45" s="406"/>
      <c r="BJ45" s="598" t="s">
        <v>3599</v>
      </c>
      <c r="BK45" s="405"/>
      <c r="BL45" s="580"/>
      <c r="BM45" s="580"/>
      <c r="BN45" s="1056"/>
      <c r="BO45" s="364"/>
    </row>
    <row r="46" spans="1:67" s="403" customFormat="1" ht="25.5" customHeight="1">
      <c r="A46" s="1061"/>
      <c r="B46" s="1075"/>
      <c r="C46" s="1077"/>
      <c r="D46" s="389" t="s">
        <v>3469</v>
      </c>
      <c r="E46" s="388"/>
      <c r="F46" s="387">
        <v>48230</v>
      </c>
      <c r="G46" s="386"/>
      <c r="H46" s="583" t="s">
        <v>3598</v>
      </c>
      <c r="I46" s="383">
        <v>460</v>
      </c>
      <c r="J46" s="385"/>
      <c r="K46" s="384" t="s">
        <v>7</v>
      </c>
      <c r="L46" s="1032"/>
      <c r="M46" s="1051"/>
      <c r="N46" s="1032"/>
      <c r="O46" s="1037"/>
      <c r="P46" s="1032"/>
      <c r="Q46" s="1051"/>
      <c r="R46" s="1032"/>
      <c r="S46" s="1045"/>
      <c r="T46" s="583" t="s">
        <v>3595</v>
      </c>
      <c r="U46" s="383">
        <v>7660</v>
      </c>
      <c r="V46" s="382">
        <v>70</v>
      </c>
      <c r="W46" s="381" t="s">
        <v>3595</v>
      </c>
      <c r="X46" s="379">
        <v>53630</v>
      </c>
      <c r="Y46" s="380" t="s">
        <v>8</v>
      </c>
      <c r="Z46" s="377">
        <v>530</v>
      </c>
      <c r="AA46" s="378" t="s">
        <v>3595</v>
      </c>
      <c r="AB46" s="379">
        <v>45970</v>
      </c>
      <c r="AC46" s="378" t="s">
        <v>8</v>
      </c>
      <c r="AD46" s="377">
        <v>450</v>
      </c>
      <c r="AE46" s="1032"/>
      <c r="AF46" s="1039"/>
      <c r="AG46" s="1032"/>
      <c r="AH46" s="1034"/>
      <c r="AI46" s="1035"/>
      <c r="AJ46" s="1049"/>
      <c r="AK46" s="1032"/>
      <c r="AL46" s="1047"/>
      <c r="AM46" s="1032"/>
      <c r="AN46" s="1051"/>
      <c r="AO46" s="1032"/>
      <c r="AP46" s="1045"/>
      <c r="AQ46" s="1032"/>
      <c r="AR46" s="1043"/>
      <c r="AS46" s="1032"/>
      <c r="AT46" s="1041"/>
      <c r="AU46" s="1029"/>
      <c r="AV46" s="593">
        <v>12280</v>
      </c>
      <c r="AW46" s="1029"/>
      <c r="AX46" s="1031"/>
      <c r="AY46" s="1032"/>
      <c r="AZ46" s="376">
        <v>30</v>
      </c>
      <c r="BA46" s="1032"/>
      <c r="BB46" s="375">
        <v>130</v>
      </c>
      <c r="BC46" s="1032"/>
      <c r="BD46" s="375">
        <v>90</v>
      </c>
      <c r="BE46" s="1032"/>
      <c r="BF46" s="1051"/>
      <c r="BG46" s="1032"/>
      <c r="BH46" s="1037"/>
      <c r="BI46" s="406"/>
      <c r="BJ46" s="599">
        <v>0.86</v>
      </c>
      <c r="BK46" s="405"/>
      <c r="BL46" s="580"/>
      <c r="BM46" s="580"/>
      <c r="BN46" s="1056"/>
      <c r="BO46" s="364"/>
    </row>
    <row r="47" spans="1:67" s="403" customFormat="1" ht="25.5" customHeight="1">
      <c r="A47" s="1061"/>
      <c r="B47" s="1060" t="s">
        <v>3484</v>
      </c>
      <c r="C47" s="1076" t="s">
        <v>6</v>
      </c>
      <c r="D47" s="402" t="s">
        <v>3470</v>
      </c>
      <c r="E47" s="388"/>
      <c r="F47" s="401">
        <v>35960</v>
      </c>
      <c r="G47" s="400">
        <v>43620</v>
      </c>
      <c r="H47" s="583" t="s">
        <v>3595</v>
      </c>
      <c r="I47" s="399">
        <v>340</v>
      </c>
      <c r="J47" s="398">
        <v>410</v>
      </c>
      <c r="K47" s="397" t="s">
        <v>7</v>
      </c>
      <c r="L47" s="1032" t="s">
        <v>3598</v>
      </c>
      <c r="M47" s="1050">
        <v>2490</v>
      </c>
      <c r="N47" s="1032" t="s">
        <v>3595</v>
      </c>
      <c r="O47" s="1036">
        <v>20</v>
      </c>
      <c r="P47" s="1032" t="s">
        <v>3598</v>
      </c>
      <c r="Q47" s="1050">
        <v>10210</v>
      </c>
      <c r="R47" s="1032" t="s">
        <v>8</v>
      </c>
      <c r="S47" s="1044">
        <v>100</v>
      </c>
      <c r="T47" s="583" t="s">
        <v>3595</v>
      </c>
      <c r="U47" s="396">
        <v>7660</v>
      </c>
      <c r="V47" s="395">
        <v>70</v>
      </c>
      <c r="W47" s="394"/>
      <c r="X47" s="392"/>
      <c r="Y47" s="380"/>
      <c r="Z47" s="393"/>
      <c r="AA47" s="380"/>
      <c r="AB47" s="392" t="s">
        <v>0</v>
      </c>
      <c r="AC47" s="380"/>
      <c r="AD47" s="391"/>
      <c r="AE47" s="1035" t="s">
        <v>3595</v>
      </c>
      <c r="AF47" s="1038" t="s">
        <v>47</v>
      </c>
      <c r="AG47" s="1032" t="s">
        <v>3595</v>
      </c>
      <c r="AH47" s="1033" t="s">
        <v>47</v>
      </c>
      <c r="AI47" s="1035" t="s">
        <v>3607</v>
      </c>
      <c r="AJ47" s="1048">
        <v>10210</v>
      </c>
      <c r="AK47" s="1032" t="s">
        <v>8</v>
      </c>
      <c r="AL47" s="1046">
        <v>100</v>
      </c>
      <c r="AM47" s="1032" t="s">
        <v>8</v>
      </c>
      <c r="AN47" s="1050">
        <v>1730</v>
      </c>
      <c r="AO47" s="1032" t="s">
        <v>3595</v>
      </c>
      <c r="AP47" s="1044">
        <v>10</v>
      </c>
      <c r="AQ47" s="1032" t="s">
        <v>8</v>
      </c>
      <c r="AR47" s="1042">
        <v>450</v>
      </c>
      <c r="AS47" s="1032" t="s">
        <v>8</v>
      </c>
      <c r="AT47" s="1040">
        <v>4</v>
      </c>
      <c r="AU47" s="1029"/>
      <c r="AV47" s="593" t="s">
        <v>15</v>
      </c>
      <c r="AW47" s="1029" t="s">
        <v>3607</v>
      </c>
      <c r="AX47" s="1030" t="s">
        <v>3602</v>
      </c>
      <c r="AY47" s="1032" t="s">
        <v>3601</v>
      </c>
      <c r="AZ47" s="390">
        <v>2500</v>
      </c>
      <c r="BA47" s="1032" t="s">
        <v>3601</v>
      </c>
      <c r="BB47" s="390">
        <v>10210</v>
      </c>
      <c r="BC47" s="1032" t="s">
        <v>3600</v>
      </c>
      <c r="BD47" s="390">
        <v>7550</v>
      </c>
      <c r="BE47" s="1032" t="s">
        <v>8</v>
      </c>
      <c r="BF47" s="1050">
        <v>6000</v>
      </c>
      <c r="BG47" s="1032" t="s">
        <v>3595</v>
      </c>
      <c r="BH47" s="1036">
        <v>60</v>
      </c>
      <c r="BI47" s="406"/>
      <c r="BJ47" s="598" t="s">
        <v>3599</v>
      </c>
      <c r="BK47" s="405"/>
      <c r="BL47" s="580"/>
      <c r="BM47" s="580"/>
      <c r="BN47" s="1056"/>
      <c r="BO47" s="364"/>
    </row>
    <row r="48" spans="1:67" s="403" customFormat="1" ht="25.5" customHeight="1">
      <c r="A48" s="1061"/>
      <c r="B48" s="1075"/>
      <c r="C48" s="1077"/>
      <c r="D48" s="389" t="s">
        <v>3469</v>
      </c>
      <c r="E48" s="388"/>
      <c r="F48" s="387">
        <v>43620</v>
      </c>
      <c r="G48" s="386"/>
      <c r="H48" s="583" t="s">
        <v>3598</v>
      </c>
      <c r="I48" s="383">
        <v>410</v>
      </c>
      <c r="J48" s="385"/>
      <c r="K48" s="384" t="s">
        <v>7</v>
      </c>
      <c r="L48" s="1032"/>
      <c r="M48" s="1051"/>
      <c r="N48" s="1032"/>
      <c r="O48" s="1037"/>
      <c r="P48" s="1032"/>
      <c r="Q48" s="1051"/>
      <c r="R48" s="1032"/>
      <c r="S48" s="1045"/>
      <c r="T48" s="583" t="s">
        <v>3595</v>
      </c>
      <c r="U48" s="383">
        <v>7660</v>
      </c>
      <c r="V48" s="382">
        <v>70</v>
      </c>
      <c r="W48" s="381" t="s">
        <v>3595</v>
      </c>
      <c r="X48" s="379">
        <v>53630</v>
      </c>
      <c r="Y48" s="380" t="s">
        <v>8</v>
      </c>
      <c r="Z48" s="377">
        <v>530</v>
      </c>
      <c r="AA48" s="378" t="s">
        <v>3595</v>
      </c>
      <c r="AB48" s="379">
        <v>45970</v>
      </c>
      <c r="AC48" s="378" t="s">
        <v>8</v>
      </c>
      <c r="AD48" s="377">
        <v>450</v>
      </c>
      <c r="AE48" s="1032"/>
      <c r="AF48" s="1039"/>
      <c r="AG48" s="1032"/>
      <c r="AH48" s="1034"/>
      <c r="AI48" s="1035"/>
      <c r="AJ48" s="1049"/>
      <c r="AK48" s="1032"/>
      <c r="AL48" s="1047"/>
      <c r="AM48" s="1032"/>
      <c r="AN48" s="1051"/>
      <c r="AO48" s="1032"/>
      <c r="AP48" s="1045"/>
      <c r="AQ48" s="1032"/>
      <c r="AR48" s="1043"/>
      <c r="AS48" s="1032"/>
      <c r="AT48" s="1041"/>
      <c r="AU48" s="1029"/>
      <c r="AV48" s="593">
        <v>9770</v>
      </c>
      <c r="AW48" s="1029"/>
      <c r="AX48" s="1031"/>
      <c r="AY48" s="1032"/>
      <c r="AZ48" s="376">
        <v>20</v>
      </c>
      <c r="BA48" s="1032"/>
      <c r="BB48" s="375">
        <v>100</v>
      </c>
      <c r="BC48" s="1032"/>
      <c r="BD48" s="375">
        <v>70</v>
      </c>
      <c r="BE48" s="1032"/>
      <c r="BF48" s="1051"/>
      <c r="BG48" s="1032"/>
      <c r="BH48" s="1037"/>
      <c r="BI48" s="406"/>
      <c r="BJ48" s="599">
        <v>0.94</v>
      </c>
      <c r="BK48" s="405"/>
      <c r="BL48" s="580"/>
      <c r="BM48" s="580"/>
      <c r="BN48" s="1056"/>
      <c r="BO48" s="364"/>
    </row>
    <row r="49" spans="1:67" s="403" customFormat="1" ht="25.5" customHeight="1">
      <c r="A49" s="1061"/>
      <c r="B49" s="1060" t="s">
        <v>3483</v>
      </c>
      <c r="C49" s="1076" t="s">
        <v>6</v>
      </c>
      <c r="D49" s="402" t="s">
        <v>3470</v>
      </c>
      <c r="E49" s="388"/>
      <c r="F49" s="401">
        <v>31850</v>
      </c>
      <c r="G49" s="400">
        <v>39510</v>
      </c>
      <c r="H49" s="583" t="s">
        <v>3595</v>
      </c>
      <c r="I49" s="399">
        <v>300</v>
      </c>
      <c r="J49" s="398">
        <v>370</v>
      </c>
      <c r="K49" s="397" t="s">
        <v>7</v>
      </c>
      <c r="L49" s="1032" t="s">
        <v>3598</v>
      </c>
      <c r="M49" s="1050">
        <v>1860</v>
      </c>
      <c r="N49" s="1032" t="s">
        <v>3595</v>
      </c>
      <c r="O49" s="1036">
        <v>10</v>
      </c>
      <c r="P49" s="1032" t="s">
        <v>3598</v>
      </c>
      <c r="Q49" s="1050">
        <v>7660</v>
      </c>
      <c r="R49" s="1032" t="s">
        <v>8</v>
      </c>
      <c r="S49" s="1044">
        <v>70</v>
      </c>
      <c r="T49" s="583" t="s">
        <v>3595</v>
      </c>
      <c r="U49" s="396">
        <v>7660</v>
      </c>
      <c r="V49" s="395">
        <v>70</v>
      </c>
      <c r="W49" s="394"/>
      <c r="X49" s="392"/>
      <c r="Y49" s="380"/>
      <c r="Z49" s="393"/>
      <c r="AA49" s="380"/>
      <c r="AB49" s="392" t="s">
        <v>0</v>
      </c>
      <c r="AC49" s="380"/>
      <c r="AD49" s="391"/>
      <c r="AE49" s="1035" t="s">
        <v>3595</v>
      </c>
      <c r="AF49" s="1038" t="s">
        <v>47</v>
      </c>
      <c r="AG49" s="1032" t="s">
        <v>3595</v>
      </c>
      <c r="AH49" s="1033" t="s">
        <v>47</v>
      </c>
      <c r="AI49" s="1035" t="s">
        <v>3603</v>
      </c>
      <c r="AJ49" s="1048">
        <v>7660</v>
      </c>
      <c r="AK49" s="1032" t="s">
        <v>8</v>
      </c>
      <c r="AL49" s="1046">
        <v>70</v>
      </c>
      <c r="AM49" s="1032" t="s">
        <v>8</v>
      </c>
      <c r="AN49" s="1050">
        <v>1300</v>
      </c>
      <c r="AO49" s="1032" t="s">
        <v>3595</v>
      </c>
      <c r="AP49" s="1044">
        <v>10</v>
      </c>
      <c r="AQ49" s="1032" t="s">
        <v>8</v>
      </c>
      <c r="AR49" s="1042">
        <v>340</v>
      </c>
      <c r="AS49" s="1032" t="s">
        <v>8</v>
      </c>
      <c r="AT49" s="1040">
        <v>3</v>
      </c>
      <c r="AU49" s="1029"/>
      <c r="AV49" s="593" t="s">
        <v>16</v>
      </c>
      <c r="AW49" s="1029" t="s">
        <v>3603</v>
      </c>
      <c r="AX49" s="1030" t="s">
        <v>3605</v>
      </c>
      <c r="AY49" s="1032" t="s">
        <v>3600</v>
      </c>
      <c r="AZ49" s="390">
        <v>1870</v>
      </c>
      <c r="BA49" s="1032" t="s">
        <v>3600</v>
      </c>
      <c r="BB49" s="390">
        <v>7660</v>
      </c>
      <c r="BC49" s="1032" t="s">
        <v>3601</v>
      </c>
      <c r="BD49" s="390">
        <v>5660</v>
      </c>
      <c r="BE49" s="1032" t="s">
        <v>8</v>
      </c>
      <c r="BF49" s="1050">
        <v>4500</v>
      </c>
      <c r="BG49" s="1032" t="s">
        <v>3595</v>
      </c>
      <c r="BH49" s="1036">
        <v>40</v>
      </c>
      <c r="BI49" s="406"/>
      <c r="BJ49" s="598" t="s">
        <v>3599</v>
      </c>
      <c r="BK49" s="405"/>
      <c r="BL49" s="580"/>
      <c r="BM49" s="580"/>
      <c r="BN49" s="1056"/>
      <c r="BO49" s="364"/>
    </row>
    <row r="50" spans="1:67" s="403" customFormat="1" ht="25.5" customHeight="1">
      <c r="A50" s="1061"/>
      <c r="B50" s="1075"/>
      <c r="C50" s="1077"/>
      <c r="D50" s="389" t="s">
        <v>3469</v>
      </c>
      <c r="E50" s="388"/>
      <c r="F50" s="387">
        <v>39510</v>
      </c>
      <c r="G50" s="386"/>
      <c r="H50" s="583" t="s">
        <v>3595</v>
      </c>
      <c r="I50" s="383">
        <v>370</v>
      </c>
      <c r="J50" s="385"/>
      <c r="K50" s="384" t="s">
        <v>7</v>
      </c>
      <c r="L50" s="1032"/>
      <c r="M50" s="1051"/>
      <c r="N50" s="1032"/>
      <c r="O50" s="1037"/>
      <c r="P50" s="1032"/>
      <c r="Q50" s="1051"/>
      <c r="R50" s="1032"/>
      <c r="S50" s="1045"/>
      <c r="T50" s="583" t="s">
        <v>3595</v>
      </c>
      <c r="U50" s="383">
        <v>7660</v>
      </c>
      <c r="V50" s="382">
        <v>70</v>
      </c>
      <c r="W50" s="381" t="s">
        <v>3598</v>
      </c>
      <c r="X50" s="379">
        <v>53630</v>
      </c>
      <c r="Y50" s="380" t="s">
        <v>8</v>
      </c>
      <c r="Z50" s="377">
        <v>530</v>
      </c>
      <c r="AA50" s="378" t="s">
        <v>3595</v>
      </c>
      <c r="AB50" s="379">
        <v>45970</v>
      </c>
      <c r="AC50" s="378" t="s">
        <v>8</v>
      </c>
      <c r="AD50" s="377">
        <v>450</v>
      </c>
      <c r="AE50" s="1032"/>
      <c r="AF50" s="1039"/>
      <c r="AG50" s="1032"/>
      <c r="AH50" s="1034"/>
      <c r="AI50" s="1035"/>
      <c r="AJ50" s="1049"/>
      <c r="AK50" s="1032"/>
      <c r="AL50" s="1047"/>
      <c r="AM50" s="1032"/>
      <c r="AN50" s="1051"/>
      <c r="AO50" s="1032"/>
      <c r="AP50" s="1045"/>
      <c r="AQ50" s="1032"/>
      <c r="AR50" s="1043"/>
      <c r="AS50" s="1032"/>
      <c r="AT50" s="1041"/>
      <c r="AU50" s="1029"/>
      <c r="AV50" s="593">
        <v>7500</v>
      </c>
      <c r="AW50" s="1029"/>
      <c r="AX50" s="1031"/>
      <c r="AY50" s="1032"/>
      <c r="AZ50" s="376">
        <v>10</v>
      </c>
      <c r="BA50" s="1032"/>
      <c r="BB50" s="375">
        <v>70</v>
      </c>
      <c r="BC50" s="1032"/>
      <c r="BD50" s="375">
        <v>50</v>
      </c>
      <c r="BE50" s="1032"/>
      <c r="BF50" s="1051"/>
      <c r="BG50" s="1032"/>
      <c r="BH50" s="1037"/>
      <c r="BI50" s="406"/>
      <c r="BJ50" s="599">
        <v>0.9</v>
      </c>
      <c r="BK50" s="405"/>
      <c r="BL50" s="580"/>
      <c r="BM50" s="580"/>
      <c r="BN50" s="1056"/>
      <c r="BO50" s="364"/>
    </row>
    <row r="51" spans="1:67" s="403" customFormat="1" ht="25.5" customHeight="1">
      <c r="A51" s="1061"/>
      <c r="B51" s="1060" t="s">
        <v>3482</v>
      </c>
      <c r="C51" s="1076" t="s">
        <v>6</v>
      </c>
      <c r="D51" s="402" t="s">
        <v>3470</v>
      </c>
      <c r="E51" s="388"/>
      <c r="F51" s="401">
        <v>29430</v>
      </c>
      <c r="G51" s="400">
        <v>37090</v>
      </c>
      <c r="H51" s="583" t="s">
        <v>3598</v>
      </c>
      <c r="I51" s="399">
        <v>270</v>
      </c>
      <c r="J51" s="398">
        <v>350</v>
      </c>
      <c r="K51" s="397" t="s">
        <v>7</v>
      </c>
      <c r="L51" s="1032" t="s">
        <v>3598</v>
      </c>
      <c r="M51" s="1050">
        <v>1490</v>
      </c>
      <c r="N51" s="1032" t="s">
        <v>3595</v>
      </c>
      <c r="O51" s="1036">
        <v>10</v>
      </c>
      <c r="P51" s="1032" t="s">
        <v>3598</v>
      </c>
      <c r="Q51" s="1050">
        <v>6120</v>
      </c>
      <c r="R51" s="1032" t="s">
        <v>8</v>
      </c>
      <c r="S51" s="1044">
        <v>60</v>
      </c>
      <c r="T51" s="583" t="s">
        <v>3595</v>
      </c>
      <c r="U51" s="396">
        <v>7660</v>
      </c>
      <c r="V51" s="395">
        <v>70</v>
      </c>
      <c r="W51" s="394"/>
      <c r="X51" s="392"/>
      <c r="Y51" s="380"/>
      <c r="Z51" s="393"/>
      <c r="AA51" s="380"/>
      <c r="AB51" s="392" t="s">
        <v>0</v>
      </c>
      <c r="AC51" s="380"/>
      <c r="AD51" s="391"/>
      <c r="AE51" s="1035" t="s">
        <v>3595</v>
      </c>
      <c r="AF51" s="1038" t="s">
        <v>47</v>
      </c>
      <c r="AG51" s="1032" t="s">
        <v>3595</v>
      </c>
      <c r="AH51" s="1033" t="s">
        <v>47</v>
      </c>
      <c r="AI51" s="1035" t="s">
        <v>3607</v>
      </c>
      <c r="AJ51" s="1048">
        <v>6120</v>
      </c>
      <c r="AK51" s="1032" t="s">
        <v>8</v>
      </c>
      <c r="AL51" s="1046">
        <v>60</v>
      </c>
      <c r="AM51" s="1032" t="s">
        <v>8</v>
      </c>
      <c r="AN51" s="1050">
        <v>1040</v>
      </c>
      <c r="AO51" s="1032" t="s">
        <v>3598</v>
      </c>
      <c r="AP51" s="1044">
        <v>10</v>
      </c>
      <c r="AQ51" s="1032" t="s">
        <v>8</v>
      </c>
      <c r="AR51" s="1042">
        <v>300</v>
      </c>
      <c r="AS51" s="1032" t="s">
        <v>8</v>
      </c>
      <c r="AT51" s="1040">
        <v>3</v>
      </c>
      <c r="AU51" s="1029"/>
      <c r="AV51" s="593" t="s">
        <v>17</v>
      </c>
      <c r="AW51" s="1029" t="s">
        <v>3607</v>
      </c>
      <c r="AX51" s="1030" t="s">
        <v>3602</v>
      </c>
      <c r="AY51" s="1032" t="s">
        <v>3600</v>
      </c>
      <c r="AZ51" s="390">
        <v>1500</v>
      </c>
      <c r="BA51" s="1032" t="s">
        <v>3601</v>
      </c>
      <c r="BB51" s="390">
        <v>6130</v>
      </c>
      <c r="BC51" s="1032" t="s">
        <v>3600</v>
      </c>
      <c r="BD51" s="390">
        <v>4530</v>
      </c>
      <c r="BE51" s="1032" t="s">
        <v>8</v>
      </c>
      <c r="BF51" s="1050">
        <v>3600</v>
      </c>
      <c r="BG51" s="1032" t="s">
        <v>3595</v>
      </c>
      <c r="BH51" s="1036">
        <v>30</v>
      </c>
      <c r="BI51" s="406"/>
      <c r="BJ51" s="598" t="s">
        <v>3599</v>
      </c>
      <c r="BK51" s="405"/>
      <c r="BL51" s="580"/>
      <c r="BM51" s="580"/>
      <c r="BN51" s="1056"/>
      <c r="BO51" s="364"/>
    </row>
    <row r="52" spans="1:67" s="403" customFormat="1" ht="25.5" customHeight="1">
      <c r="A52" s="1061"/>
      <c r="B52" s="1075"/>
      <c r="C52" s="1077"/>
      <c r="D52" s="389" t="s">
        <v>3469</v>
      </c>
      <c r="E52" s="388"/>
      <c r="F52" s="387">
        <v>37090</v>
      </c>
      <c r="G52" s="386"/>
      <c r="H52" s="583" t="s">
        <v>3595</v>
      </c>
      <c r="I52" s="383">
        <v>350</v>
      </c>
      <c r="J52" s="385"/>
      <c r="K52" s="384" t="s">
        <v>7</v>
      </c>
      <c r="L52" s="1032"/>
      <c r="M52" s="1051"/>
      <c r="N52" s="1032"/>
      <c r="O52" s="1037"/>
      <c r="P52" s="1032"/>
      <c r="Q52" s="1051"/>
      <c r="R52" s="1032"/>
      <c r="S52" s="1045"/>
      <c r="T52" s="583" t="s">
        <v>3598</v>
      </c>
      <c r="U52" s="383">
        <v>7660</v>
      </c>
      <c r="V52" s="382">
        <v>70</v>
      </c>
      <c r="W52" s="381" t="s">
        <v>3598</v>
      </c>
      <c r="X52" s="379">
        <v>53630</v>
      </c>
      <c r="Y52" s="380" t="s">
        <v>8</v>
      </c>
      <c r="Z52" s="377">
        <v>530</v>
      </c>
      <c r="AA52" s="378" t="s">
        <v>3595</v>
      </c>
      <c r="AB52" s="379">
        <v>45970</v>
      </c>
      <c r="AC52" s="378" t="s">
        <v>8</v>
      </c>
      <c r="AD52" s="377">
        <v>450</v>
      </c>
      <c r="AE52" s="1032"/>
      <c r="AF52" s="1039"/>
      <c r="AG52" s="1032"/>
      <c r="AH52" s="1034"/>
      <c r="AI52" s="1035"/>
      <c r="AJ52" s="1049"/>
      <c r="AK52" s="1032"/>
      <c r="AL52" s="1047"/>
      <c r="AM52" s="1032"/>
      <c r="AN52" s="1051"/>
      <c r="AO52" s="1032"/>
      <c r="AP52" s="1045"/>
      <c r="AQ52" s="1032"/>
      <c r="AR52" s="1043"/>
      <c r="AS52" s="1032"/>
      <c r="AT52" s="1041"/>
      <c r="AU52" s="1029"/>
      <c r="AV52" s="593">
        <v>6130</v>
      </c>
      <c r="AW52" s="1029"/>
      <c r="AX52" s="1031"/>
      <c r="AY52" s="1032"/>
      <c r="AZ52" s="376">
        <v>10</v>
      </c>
      <c r="BA52" s="1032"/>
      <c r="BB52" s="375">
        <v>60</v>
      </c>
      <c r="BC52" s="1032"/>
      <c r="BD52" s="375">
        <v>40</v>
      </c>
      <c r="BE52" s="1032"/>
      <c r="BF52" s="1051"/>
      <c r="BG52" s="1032"/>
      <c r="BH52" s="1037"/>
      <c r="BJ52" s="599">
        <v>0.92</v>
      </c>
      <c r="BK52" s="404"/>
      <c r="BL52" s="580"/>
      <c r="BM52" s="580"/>
      <c r="BN52" s="1056"/>
      <c r="BO52" s="364"/>
    </row>
    <row r="53" spans="1:67" s="374" customFormat="1" ht="25.5" customHeight="1">
      <c r="A53" s="1061"/>
      <c r="B53" s="1060" t="s">
        <v>3481</v>
      </c>
      <c r="C53" s="1076" t="s">
        <v>6</v>
      </c>
      <c r="D53" s="402" t="s">
        <v>3470</v>
      </c>
      <c r="E53" s="388"/>
      <c r="F53" s="401">
        <v>27780</v>
      </c>
      <c r="G53" s="400">
        <v>35440</v>
      </c>
      <c r="H53" s="583" t="s">
        <v>3595</v>
      </c>
      <c r="I53" s="399">
        <v>260</v>
      </c>
      <c r="J53" s="398">
        <v>330</v>
      </c>
      <c r="K53" s="397" t="s">
        <v>7</v>
      </c>
      <c r="L53" s="1032" t="s">
        <v>3595</v>
      </c>
      <c r="M53" s="1050">
        <v>1240</v>
      </c>
      <c r="N53" s="1032" t="s">
        <v>3598</v>
      </c>
      <c r="O53" s="1036">
        <v>10</v>
      </c>
      <c r="P53" s="1032" t="s">
        <v>3598</v>
      </c>
      <c r="Q53" s="1050">
        <v>5100</v>
      </c>
      <c r="R53" s="1032" t="s">
        <v>8</v>
      </c>
      <c r="S53" s="1044">
        <v>50</v>
      </c>
      <c r="T53" s="583" t="s">
        <v>3595</v>
      </c>
      <c r="U53" s="396">
        <v>7660</v>
      </c>
      <c r="V53" s="395">
        <v>70</v>
      </c>
      <c r="W53" s="394"/>
      <c r="X53" s="392"/>
      <c r="Y53" s="380"/>
      <c r="Z53" s="393"/>
      <c r="AA53" s="380"/>
      <c r="AB53" s="392" t="s">
        <v>0</v>
      </c>
      <c r="AC53" s="380"/>
      <c r="AD53" s="391"/>
      <c r="AE53" s="1035" t="s">
        <v>3595</v>
      </c>
      <c r="AF53" s="1038" t="s">
        <v>47</v>
      </c>
      <c r="AG53" s="1032" t="s">
        <v>3595</v>
      </c>
      <c r="AH53" s="1033" t="s">
        <v>47</v>
      </c>
      <c r="AI53" s="1035" t="s">
        <v>3607</v>
      </c>
      <c r="AJ53" s="1048">
        <v>5100</v>
      </c>
      <c r="AK53" s="1032" t="s">
        <v>8</v>
      </c>
      <c r="AL53" s="1046">
        <v>50</v>
      </c>
      <c r="AM53" s="1032" t="s">
        <v>8</v>
      </c>
      <c r="AN53" s="1050">
        <v>860</v>
      </c>
      <c r="AO53" s="1032" t="s">
        <v>3595</v>
      </c>
      <c r="AP53" s="1044">
        <v>8</v>
      </c>
      <c r="AQ53" s="1032" t="s">
        <v>8</v>
      </c>
      <c r="AR53" s="1042">
        <v>270</v>
      </c>
      <c r="AS53" s="1032" t="s">
        <v>8</v>
      </c>
      <c r="AT53" s="1040">
        <v>2</v>
      </c>
      <c r="AU53" s="1029"/>
      <c r="AV53" s="593" t="s">
        <v>18</v>
      </c>
      <c r="AW53" s="1029" t="s">
        <v>3603</v>
      </c>
      <c r="AX53" s="1030" t="s">
        <v>3605</v>
      </c>
      <c r="AY53" s="1032" t="s">
        <v>3601</v>
      </c>
      <c r="AZ53" s="390">
        <v>1250</v>
      </c>
      <c r="BA53" s="1032" t="s">
        <v>3600</v>
      </c>
      <c r="BB53" s="390">
        <v>5100</v>
      </c>
      <c r="BC53" s="1032" t="s">
        <v>3601</v>
      </c>
      <c r="BD53" s="390">
        <v>3770</v>
      </c>
      <c r="BE53" s="1032" t="s">
        <v>8</v>
      </c>
      <c r="BF53" s="1050">
        <v>3000</v>
      </c>
      <c r="BG53" s="1032" t="s">
        <v>3595</v>
      </c>
      <c r="BH53" s="1036">
        <v>30</v>
      </c>
      <c r="BI53" s="581"/>
      <c r="BJ53" s="598" t="s">
        <v>3599</v>
      </c>
      <c r="BK53" s="590"/>
      <c r="BL53" s="580"/>
      <c r="BM53" s="580"/>
      <c r="BN53" s="1056"/>
      <c r="BO53" s="364"/>
    </row>
    <row r="54" spans="1:67" s="374" customFormat="1" ht="25.5" customHeight="1">
      <c r="A54" s="1061"/>
      <c r="B54" s="1075"/>
      <c r="C54" s="1077"/>
      <c r="D54" s="389" t="s">
        <v>3469</v>
      </c>
      <c r="E54" s="388"/>
      <c r="F54" s="387">
        <v>35440</v>
      </c>
      <c r="G54" s="386"/>
      <c r="H54" s="583" t="s">
        <v>3598</v>
      </c>
      <c r="I54" s="383">
        <v>330</v>
      </c>
      <c r="J54" s="385"/>
      <c r="K54" s="384" t="s">
        <v>7</v>
      </c>
      <c r="L54" s="1032"/>
      <c r="M54" s="1051"/>
      <c r="N54" s="1032"/>
      <c r="O54" s="1037"/>
      <c r="P54" s="1032"/>
      <c r="Q54" s="1051"/>
      <c r="R54" s="1032"/>
      <c r="S54" s="1045"/>
      <c r="T54" s="583" t="s">
        <v>3595</v>
      </c>
      <c r="U54" s="383">
        <v>7660</v>
      </c>
      <c r="V54" s="382">
        <v>70</v>
      </c>
      <c r="W54" s="381" t="s">
        <v>3595</v>
      </c>
      <c r="X54" s="379">
        <v>53630</v>
      </c>
      <c r="Y54" s="380" t="s">
        <v>8</v>
      </c>
      <c r="Z54" s="377">
        <v>530</v>
      </c>
      <c r="AA54" s="378" t="s">
        <v>3595</v>
      </c>
      <c r="AB54" s="379">
        <v>45970</v>
      </c>
      <c r="AC54" s="378" t="s">
        <v>8</v>
      </c>
      <c r="AD54" s="377">
        <v>450</v>
      </c>
      <c r="AE54" s="1032"/>
      <c r="AF54" s="1039"/>
      <c r="AG54" s="1032"/>
      <c r="AH54" s="1034"/>
      <c r="AI54" s="1035"/>
      <c r="AJ54" s="1049"/>
      <c r="AK54" s="1032"/>
      <c r="AL54" s="1047"/>
      <c r="AM54" s="1032"/>
      <c r="AN54" s="1051"/>
      <c r="AO54" s="1032"/>
      <c r="AP54" s="1045"/>
      <c r="AQ54" s="1032"/>
      <c r="AR54" s="1043"/>
      <c r="AS54" s="1032"/>
      <c r="AT54" s="1041"/>
      <c r="AU54" s="1029"/>
      <c r="AV54" s="593">
        <v>5220</v>
      </c>
      <c r="AW54" s="1029"/>
      <c r="AX54" s="1031"/>
      <c r="AY54" s="1032"/>
      <c r="AZ54" s="376">
        <v>10</v>
      </c>
      <c r="BA54" s="1032"/>
      <c r="BB54" s="375">
        <v>50</v>
      </c>
      <c r="BC54" s="1032"/>
      <c r="BD54" s="375">
        <v>30</v>
      </c>
      <c r="BE54" s="1032"/>
      <c r="BF54" s="1051"/>
      <c r="BG54" s="1032"/>
      <c r="BH54" s="1037"/>
      <c r="BI54" s="581"/>
      <c r="BJ54" s="599">
        <v>0.9</v>
      </c>
      <c r="BK54" s="590"/>
      <c r="BL54" s="580"/>
      <c r="BM54" s="580"/>
      <c r="BN54" s="1056"/>
      <c r="BO54" s="364"/>
    </row>
    <row r="55" spans="1:67" s="374" customFormat="1" ht="25.5" customHeight="1">
      <c r="A55" s="1061"/>
      <c r="B55" s="1060" t="s">
        <v>3480</v>
      </c>
      <c r="C55" s="1076" t="s">
        <v>6</v>
      </c>
      <c r="D55" s="402" t="s">
        <v>3470</v>
      </c>
      <c r="E55" s="388"/>
      <c r="F55" s="401">
        <v>27280</v>
      </c>
      <c r="G55" s="400">
        <v>34940</v>
      </c>
      <c r="H55" s="583" t="s">
        <v>3595</v>
      </c>
      <c r="I55" s="399">
        <v>250</v>
      </c>
      <c r="J55" s="398">
        <v>330</v>
      </c>
      <c r="K55" s="397" t="s">
        <v>7</v>
      </c>
      <c r="L55" s="1032" t="s">
        <v>3598</v>
      </c>
      <c r="M55" s="1050">
        <v>1060</v>
      </c>
      <c r="N55" s="1032" t="s">
        <v>3598</v>
      </c>
      <c r="O55" s="1036">
        <v>10</v>
      </c>
      <c r="P55" s="1032" t="s">
        <v>3595</v>
      </c>
      <c r="Q55" s="1050">
        <v>4370</v>
      </c>
      <c r="R55" s="1032" t="s">
        <v>8</v>
      </c>
      <c r="S55" s="1044">
        <v>40</v>
      </c>
      <c r="T55" s="583" t="s">
        <v>3595</v>
      </c>
      <c r="U55" s="396">
        <v>7660</v>
      </c>
      <c r="V55" s="395">
        <v>70</v>
      </c>
      <c r="W55" s="394"/>
      <c r="X55" s="392"/>
      <c r="Y55" s="380"/>
      <c r="Z55" s="393"/>
      <c r="AA55" s="380"/>
      <c r="AB55" s="392" t="s">
        <v>0</v>
      </c>
      <c r="AC55" s="380"/>
      <c r="AD55" s="391"/>
      <c r="AE55" s="1035" t="s">
        <v>3595</v>
      </c>
      <c r="AF55" s="1038" t="s">
        <v>47</v>
      </c>
      <c r="AG55" s="1032" t="s">
        <v>3595</v>
      </c>
      <c r="AH55" s="1033" t="s">
        <v>47</v>
      </c>
      <c r="AI55" s="1035" t="s">
        <v>3603</v>
      </c>
      <c r="AJ55" s="1048">
        <v>4370</v>
      </c>
      <c r="AK55" s="1032" t="s">
        <v>8</v>
      </c>
      <c r="AL55" s="1046">
        <v>40</v>
      </c>
      <c r="AM55" s="1032" t="s">
        <v>8</v>
      </c>
      <c r="AN55" s="1050">
        <v>740</v>
      </c>
      <c r="AO55" s="1032" t="s">
        <v>3598</v>
      </c>
      <c r="AP55" s="1044">
        <v>7</v>
      </c>
      <c r="AQ55" s="1032" t="s">
        <v>8</v>
      </c>
      <c r="AR55" s="1042">
        <v>250</v>
      </c>
      <c r="AS55" s="1032" t="s">
        <v>8</v>
      </c>
      <c r="AT55" s="1040">
        <v>2</v>
      </c>
      <c r="AU55" s="1029"/>
      <c r="AV55" s="593" t="s">
        <v>19</v>
      </c>
      <c r="AW55" s="1029" t="s">
        <v>3603</v>
      </c>
      <c r="AX55" s="1030" t="s">
        <v>3605</v>
      </c>
      <c r="AY55" s="1032" t="s">
        <v>3601</v>
      </c>
      <c r="AZ55" s="390">
        <v>1070</v>
      </c>
      <c r="BA55" s="1032" t="s">
        <v>3600</v>
      </c>
      <c r="BB55" s="390">
        <v>4370</v>
      </c>
      <c r="BC55" s="1032" t="s">
        <v>3601</v>
      </c>
      <c r="BD55" s="390">
        <v>3230</v>
      </c>
      <c r="BE55" s="1032" t="s">
        <v>8</v>
      </c>
      <c r="BF55" s="1050">
        <v>2570</v>
      </c>
      <c r="BG55" s="1032" t="s">
        <v>3595</v>
      </c>
      <c r="BH55" s="1036">
        <v>20</v>
      </c>
      <c r="BI55" s="581"/>
      <c r="BJ55" s="598" t="s">
        <v>3599</v>
      </c>
      <c r="BK55" s="590"/>
      <c r="BL55" s="580"/>
      <c r="BM55" s="580"/>
      <c r="BN55" s="1056"/>
      <c r="BO55" s="364"/>
    </row>
    <row r="56" spans="1:67" s="374" customFormat="1" ht="25.5" customHeight="1">
      <c r="A56" s="1061"/>
      <c r="B56" s="1075"/>
      <c r="C56" s="1077"/>
      <c r="D56" s="389" t="s">
        <v>3469</v>
      </c>
      <c r="E56" s="388"/>
      <c r="F56" s="387">
        <v>34940</v>
      </c>
      <c r="G56" s="386"/>
      <c r="H56" s="583" t="s">
        <v>3595</v>
      </c>
      <c r="I56" s="383">
        <v>330</v>
      </c>
      <c r="J56" s="385"/>
      <c r="K56" s="384" t="s">
        <v>7</v>
      </c>
      <c r="L56" s="1032"/>
      <c r="M56" s="1051"/>
      <c r="N56" s="1032"/>
      <c r="O56" s="1037"/>
      <c r="P56" s="1032"/>
      <c r="Q56" s="1051"/>
      <c r="R56" s="1032"/>
      <c r="S56" s="1045"/>
      <c r="T56" s="583" t="s">
        <v>3595</v>
      </c>
      <c r="U56" s="383">
        <v>7660</v>
      </c>
      <c r="V56" s="382">
        <v>70</v>
      </c>
      <c r="W56" s="381" t="s">
        <v>3595</v>
      </c>
      <c r="X56" s="379">
        <v>53630</v>
      </c>
      <c r="Y56" s="380" t="s">
        <v>8</v>
      </c>
      <c r="Z56" s="377">
        <v>530</v>
      </c>
      <c r="AA56" s="378" t="s">
        <v>3595</v>
      </c>
      <c r="AB56" s="379">
        <v>45970</v>
      </c>
      <c r="AC56" s="378" t="s">
        <v>8</v>
      </c>
      <c r="AD56" s="377">
        <v>450</v>
      </c>
      <c r="AE56" s="1032"/>
      <c r="AF56" s="1039"/>
      <c r="AG56" s="1032"/>
      <c r="AH56" s="1034"/>
      <c r="AI56" s="1035"/>
      <c r="AJ56" s="1049"/>
      <c r="AK56" s="1032"/>
      <c r="AL56" s="1047"/>
      <c r="AM56" s="1032"/>
      <c r="AN56" s="1051"/>
      <c r="AO56" s="1032"/>
      <c r="AP56" s="1045"/>
      <c r="AQ56" s="1032"/>
      <c r="AR56" s="1043"/>
      <c r="AS56" s="1032"/>
      <c r="AT56" s="1041"/>
      <c r="AU56" s="1029"/>
      <c r="AV56" s="593">
        <v>4660</v>
      </c>
      <c r="AW56" s="1029"/>
      <c r="AX56" s="1031"/>
      <c r="AY56" s="1032"/>
      <c r="AZ56" s="376">
        <v>10</v>
      </c>
      <c r="BA56" s="1032"/>
      <c r="BB56" s="375">
        <v>40</v>
      </c>
      <c r="BC56" s="1032"/>
      <c r="BD56" s="375">
        <v>30</v>
      </c>
      <c r="BE56" s="1032"/>
      <c r="BF56" s="1051"/>
      <c r="BG56" s="1032"/>
      <c r="BH56" s="1037"/>
      <c r="BI56" s="581"/>
      <c r="BJ56" s="599">
        <v>0.91</v>
      </c>
      <c r="BK56" s="590"/>
      <c r="BL56" s="580"/>
      <c r="BM56" s="580"/>
      <c r="BN56" s="1056"/>
      <c r="BO56" s="364"/>
    </row>
    <row r="57" spans="1:67" s="374" customFormat="1" ht="25.5" customHeight="1">
      <c r="A57" s="1061"/>
      <c r="B57" s="1060" t="s">
        <v>3479</v>
      </c>
      <c r="C57" s="1076" t="s">
        <v>6</v>
      </c>
      <c r="D57" s="402" t="s">
        <v>3470</v>
      </c>
      <c r="E57" s="388"/>
      <c r="F57" s="401">
        <v>26330</v>
      </c>
      <c r="G57" s="400">
        <v>33990</v>
      </c>
      <c r="H57" s="583" t="s">
        <v>3595</v>
      </c>
      <c r="I57" s="399">
        <v>240</v>
      </c>
      <c r="J57" s="398">
        <v>320</v>
      </c>
      <c r="K57" s="397" t="s">
        <v>7</v>
      </c>
      <c r="L57" s="1032" t="s">
        <v>3595</v>
      </c>
      <c r="M57" s="1050">
        <v>930</v>
      </c>
      <c r="N57" s="1032" t="s">
        <v>3595</v>
      </c>
      <c r="O57" s="1036">
        <v>9</v>
      </c>
      <c r="P57" s="1032" t="s">
        <v>3595</v>
      </c>
      <c r="Q57" s="1050">
        <v>3830</v>
      </c>
      <c r="R57" s="1032" t="s">
        <v>8</v>
      </c>
      <c r="S57" s="1044">
        <v>30</v>
      </c>
      <c r="T57" s="583" t="s">
        <v>3595</v>
      </c>
      <c r="U57" s="396">
        <v>7660</v>
      </c>
      <c r="V57" s="395">
        <v>70</v>
      </c>
      <c r="W57" s="394"/>
      <c r="X57" s="392"/>
      <c r="Y57" s="380"/>
      <c r="Z57" s="393"/>
      <c r="AA57" s="380"/>
      <c r="AB57" s="392" t="s">
        <v>0</v>
      </c>
      <c r="AC57" s="380"/>
      <c r="AD57" s="391"/>
      <c r="AE57" s="1035" t="s">
        <v>3598</v>
      </c>
      <c r="AF57" s="1038" t="s">
        <v>47</v>
      </c>
      <c r="AG57" s="1032" t="s">
        <v>3595</v>
      </c>
      <c r="AH57" s="1033" t="s">
        <v>47</v>
      </c>
      <c r="AI57" s="1035" t="s">
        <v>3603</v>
      </c>
      <c r="AJ57" s="1048">
        <v>3830</v>
      </c>
      <c r="AK57" s="1032" t="s">
        <v>8</v>
      </c>
      <c r="AL57" s="1046">
        <v>30</v>
      </c>
      <c r="AM57" s="1032" t="s">
        <v>8</v>
      </c>
      <c r="AN57" s="1050">
        <v>650</v>
      </c>
      <c r="AO57" s="1032" t="s">
        <v>3595</v>
      </c>
      <c r="AP57" s="1044">
        <v>6</v>
      </c>
      <c r="AQ57" s="1032" t="s">
        <v>8</v>
      </c>
      <c r="AR57" s="1042">
        <v>230</v>
      </c>
      <c r="AS57" s="1032" t="s">
        <v>8</v>
      </c>
      <c r="AT57" s="1040">
        <v>2</v>
      </c>
      <c r="AU57" s="1029"/>
      <c r="AV57" s="593" t="s">
        <v>20</v>
      </c>
      <c r="AW57" s="1029" t="s">
        <v>3607</v>
      </c>
      <c r="AX57" s="1030" t="s">
        <v>3602</v>
      </c>
      <c r="AY57" s="1032" t="s">
        <v>3601</v>
      </c>
      <c r="AZ57" s="390">
        <v>930</v>
      </c>
      <c r="BA57" s="1032" t="s">
        <v>3600</v>
      </c>
      <c r="BB57" s="390">
        <v>3830</v>
      </c>
      <c r="BC57" s="1032" t="s">
        <v>3600</v>
      </c>
      <c r="BD57" s="390">
        <v>2830</v>
      </c>
      <c r="BE57" s="1032" t="s">
        <v>8</v>
      </c>
      <c r="BF57" s="1050">
        <v>2250</v>
      </c>
      <c r="BG57" s="1032" t="s">
        <v>3598</v>
      </c>
      <c r="BH57" s="1036">
        <v>20</v>
      </c>
      <c r="BI57" s="581"/>
      <c r="BJ57" s="598" t="s">
        <v>3599</v>
      </c>
      <c r="BK57" s="590"/>
      <c r="BL57" s="580"/>
      <c r="BM57" s="580"/>
      <c r="BN57" s="1056"/>
      <c r="BO57" s="364"/>
    </row>
    <row r="58" spans="1:67" s="374" customFormat="1" ht="25.5" customHeight="1">
      <c r="A58" s="1061"/>
      <c r="B58" s="1075"/>
      <c r="C58" s="1077"/>
      <c r="D58" s="389" t="s">
        <v>3469</v>
      </c>
      <c r="E58" s="388"/>
      <c r="F58" s="387">
        <v>33990</v>
      </c>
      <c r="G58" s="386"/>
      <c r="H58" s="583" t="s">
        <v>3598</v>
      </c>
      <c r="I58" s="383">
        <v>320</v>
      </c>
      <c r="J58" s="385"/>
      <c r="K58" s="384" t="s">
        <v>7</v>
      </c>
      <c r="L58" s="1032"/>
      <c r="M58" s="1051"/>
      <c r="N58" s="1032"/>
      <c r="O58" s="1037"/>
      <c r="P58" s="1032"/>
      <c r="Q58" s="1051"/>
      <c r="R58" s="1032"/>
      <c r="S58" s="1045"/>
      <c r="T58" s="583" t="s">
        <v>3595</v>
      </c>
      <c r="U58" s="383">
        <v>7660</v>
      </c>
      <c r="V58" s="382">
        <v>70</v>
      </c>
      <c r="W58" s="381" t="s">
        <v>3598</v>
      </c>
      <c r="X58" s="379">
        <v>53630</v>
      </c>
      <c r="Y58" s="380" t="s">
        <v>8</v>
      </c>
      <c r="Z58" s="377">
        <v>530</v>
      </c>
      <c r="AA58" s="378" t="s">
        <v>3595</v>
      </c>
      <c r="AB58" s="379">
        <v>45970</v>
      </c>
      <c r="AC58" s="378" t="s">
        <v>8</v>
      </c>
      <c r="AD58" s="377">
        <v>450</v>
      </c>
      <c r="AE58" s="1032"/>
      <c r="AF58" s="1039"/>
      <c r="AG58" s="1032"/>
      <c r="AH58" s="1034"/>
      <c r="AI58" s="1035"/>
      <c r="AJ58" s="1049"/>
      <c r="AK58" s="1032"/>
      <c r="AL58" s="1047"/>
      <c r="AM58" s="1032"/>
      <c r="AN58" s="1051"/>
      <c r="AO58" s="1032"/>
      <c r="AP58" s="1045"/>
      <c r="AQ58" s="1032"/>
      <c r="AR58" s="1043"/>
      <c r="AS58" s="1032"/>
      <c r="AT58" s="1041"/>
      <c r="AU58" s="1029"/>
      <c r="AV58" s="593">
        <v>4250</v>
      </c>
      <c r="AW58" s="1029"/>
      <c r="AX58" s="1031"/>
      <c r="AY58" s="1032"/>
      <c r="AZ58" s="376">
        <v>9</v>
      </c>
      <c r="BA58" s="1032"/>
      <c r="BB58" s="375">
        <v>30</v>
      </c>
      <c r="BC58" s="1032"/>
      <c r="BD58" s="375">
        <v>20</v>
      </c>
      <c r="BE58" s="1032"/>
      <c r="BF58" s="1051"/>
      <c r="BG58" s="1032"/>
      <c r="BH58" s="1037"/>
      <c r="BI58" s="581"/>
      <c r="BJ58" s="599">
        <v>0.93</v>
      </c>
      <c r="BK58" s="590"/>
      <c r="BL58" s="580"/>
      <c r="BM58" s="580"/>
      <c r="BN58" s="1056"/>
      <c r="BO58" s="364"/>
    </row>
    <row r="59" spans="1:67" s="374" customFormat="1" ht="25.5" customHeight="1">
      <c r="A59" s="1061"/>
      <c r="B59" s="1060" t="s">
        <v>3478</v>
      </c>
      <c r="C59" s="1076" t="s">
        <v>6</v>
      </c>
      <c r="D59" s="402" t="s">
        <v>3470</v>
      </c>
      <c r="E59" s="388"/>
      <c r="F59" s="401">
        <v>25580</v>
      </c>
      <c r="G59" s="400">
        <v>33240</v>
      </c>
      <c r="H59" s="583" t="s">
        <v>3595</v>
      </c>
      <c r="I59" s="399">
        <v>230</v>
      </c>
      <c r="J59" s="398">
        <v>310</v>
      </c>
      <c r="K59" s="397" t="s">
        <v>7</v>
      </c>
      <c r="L59" s="1032" t="s">
        <v>3595</v>
      </c>
      <c r="M59" s="1050">
        <v>830</v>
      </c>
      <c r="N59" s="1032" t="s">
        <v>3595</v>
      </c>
      <c r="O59" s="1036">
        <v>8</v>
      </c>
      <c r="P59" s="1032" t="s">
        <v>3595</v>
      </c>
      <c r="Q59" s="1050">
        <v>3400</v>
      </c>
      <c r="R59" s="1032" t="s">
        <v>8</v>
      </c>
      <c r="S59" s="1044">
        <v>30</v>
      </c>
      <c r="T59" s="583" t="s">
        <v>3595</v>
      </c>
      <c r="U59" s="396">
        <v>7660</v>
      </c>
      <c r="V59" s="395">
        <v>70</v>
      </c>
      <c r="W59" s="394"/>
      <c r="X59" s="392"/>
      <c r="Y59" s="380"/>
      <c r="Z59" s="393"/>
      <c r="AA59" s="380"/>
      <c r="AB59" s="392" t="s">
        <v>0</v>
      </c>
      <c r="AC59" s="380"/>
      <c r="AD59" s="391"/>
      <c r="AE59" s="1035" t="s">
        <v>3595</v>
      </c>
      <c r="AF59" s="1038">
        <v>640</v>
      </c>
      <c r="AG59" s="1032" t="s">
        <v>3595</v>
      </c>
      <c r="AH59" s="1033">
        <v>6</v>
      </c>
      <c r="AI59" s="1035" t="s">
        <v>3603</v>
      </c>
      <c r="AJ59" s="1048">
        <v>3400</v>
      </c>
      <c r="AK59" s="1032" t="s">
        <v>8</v>
      </c>
      <c r="AL59" s="1046">
        <v>30</v>
      </c>
      <c r="AM59" s="1032" t="s">
        <v>8</v>
      </c>
      <c r="AN59" s="1050">
        <v>570</v>
      </c>
      <c r="AO59" s="1032" t="s">
        <v>3598</v>
      </c>
      <c r="AP59" s="1044">
        <v>5</v>
      </c>
      <c r="AQ59" s="1032" t="s">
        <v>8</v>
      </c>
      <c r="AR59" s="1042">
        <v>220</v>
      </c>
      <c r="AS59" s="1032" t="s">
        <v>8</v>
      </c>
      <c r="AT59" s="1040">
        <v>2</v>
      </c>
      <c r="AU59" s="1029"/>
      <c r="AV59" s="593" t="s">
        <v>21</v>
      </c>
      <c r="AW59" s="1029" t="s">
        <v>3607</v>
      </c>
      <c r="AX59" s="1030" t="s">
        <v>3605</v>
      </c>
      <c r="AY59" s="1032" t="s">
        <v>3600</v>
      </c>
      <c r="AZ59" s="390">
        <v>830</v>
      </c>
      <c r="BA59" s="1032" t="s">
        <v>3601</v>
      </c>
      <c r="BB59" s="390">
        <v>3400</v>
      </c>
      <c r="BC59" s="1032" t="s">
        <v>3601</v>
      </c>
      <c r="BD59" s="390">
        <v>2510</v>
      </c>
      <c r="BE59" s="1032" t="s">
        <v>8</v>
      </c>
      <c r="BF59" s="1050">
        <v>2000</v>
      </c>
      <c r="BG59" s="1032" t="s">
        <v>3595</v>
      </c>
      <c r="BH59" s="1036">
        <v>20</v>
      </c>
      <c r="BI59" s="581"/>
      <c r="BJ59" s="598" t="s">
        <v>3599</v>
      </c>
      <c r="BK59" s="590"/>
      <c r="BL59" s="580"/>
      <c r="BM59" s="580"/>
      <c r="BN59" s="1056"/>
      <c r="BO59" s="364"/>
    </row>
    <row r="60" spans="1:67" s="374" customFormat="1" ht="25.5" customHeight="1">
      <c r="A60" s="1061"/>
      <c r="B60" s="1075"/>
      <c r="C60" s="1077"/>
      <c r="D60" s="389" t="s">
        <v>3469</v>
      </c>
      <c r="E60" s="388"/>
      <c r="F60" s="387">
        <v>33240</v>
      </c>
      <c r="G60" s="386"/>
      <c r="H60" s="583" t="s">
        <v>3595</v>
      </c>
      <c r="I60" s="383">
        <v>310</v>
      </c>
      <c r="J60" s="385"/>
      <c r="K60" s="384" t="s">
        <v>7</v>
      </c>
      <c r="L60" s="1032"/>
      <c r="M60" s="1051"/>
      <c r="N60" s="1032"/>
      <c r="O60" s="1037"/>
      <c r="P60" s="1032"/>
      <c r="Q60" s="1051"/>
      <c r="R60" s="1032"/>
      <c r="S60" s="1045"/>
      <c r="T60" s="583" t="s">
        <v>3598</v>
      </c>
      <c r="U60" s="383">
        <v>7660</v>
      </c>
      <c r="V60" s="382">
        <v>70</v>
      </c>
      <c r="W60" s="381" t="s">
        <v>3595</v>
      </c>
      <c r="X60" s="379">
        <v>53630</v>
      </c>
      <c r="Y60" s="380" t="s">
        <v>8</v>
      </c>
      <c r="Z60" s="377">
        <v>530</v>
      </c>
      <c r="AA60" s="378" t="s">
        <v>3595</v>
      </c>
      <c r="AB60" s="379">
        <v>45970</v>
      </c>
      <c r="AC60" s="378" t="s">
        <v>8</v>
      </c>
      <c r="AD60" s="377">
        <v>450</v>
      </c>
      <c r="AE60" s="1032"/>
      <c r="AF60" s="1039"/>
      <c r="AG60" s="1032"/>
      <c r="AH60" s="1034"/>
      <c r="AI60" s="1035"/>
      <c r="AJ60" s="1049"/>
      <c r="AK60" s="1032"/>
      <c r="AL60" s="1047"/>
      <c r="AM60" s="1032"/>
      <c r="AN60" s="1051"/>
      <c r="AO60" s="1032"/>
      <c r="AP60" s="1045"/>
      <c r="AQ60" s="1032"/>
      <c r="AR60" s="1043"/>
      <c r="AS60" s="1032"/>
      <c r="AT60" s="1041"/>
      <c r="AU60" s="1029"/>
      <c r="AV60" s="593">
        <v>3920</v>
      </c>
      <c r="AW60" s="1029"/>
      <c r="AX60" s="1031"/>
      <c r="AY60" s="1032"/>
      <c r="AZ60" s="376">
        <v>8</v>
      </c>
      <c r="BA60" s="1032"/>
      <c r="BB60" s="375">
        <v>30</v>
      </c>
      <c r="BC60" s="1032"/>
      <c r="BD60" s="375">
        <v>20</v>
      </c>
      <c r="BE60" s="1032"/>
      <c r="BF60" s="1051"/>
      <c r="BG60" s="1032"/>
      <c r="BH60" s="1037"/>
      <c r="BI60" s="581"/>
      <c r="BJ60" s="599">
        <v>0.96</v>
      </c>
      <c r="BK60" s="590"/>
      <c r="BL60" s="580"/>
      <c r="BM60" s="580"/>
      <c r="BN60" s="1056"/>
      <c r="BO60" s="364"/>
    </row>
    <row r="61" spans="1:67" s="374" customFormat="1" ht="25.5" customHeight="1">
      <c r="A61" s="1061"/>
      <c r="B61" s="1060" t="s">
        <v>3477</v>
      </c>
      <c r="C61" s="1076" t="s">
        <v>6</v>
      </c>
      <c r="D61" s="402" t="s">
        <v>3470</v>
      </c>
      <c r="E61" s="388"/>
      <c r="F61" s="401">
        <v>24990</v>
      </c>
      <c r="G61" s="400">
        <v>32650</v>
      </c>
      <c r="H61" s="583" t="s">
        <v>3598</v>
      </c>
      <c r="I61" s="399">
        <v>230</v>
      </c>
      <c r="J61" s="398">
        <v>300</v>
      </c>
      <c r="K61" s="397" t="s">
        <v>7</v>
      </c>
      <c r="L61" s="1032" t="s">
        <v>3595</v>
      </c>
      <c r="M61" s="1050">
        <v>740</v>
      </c>
      <c r="N61" s="1032" t="s">
        <v>3595</v>
      </c>
      <c r="O61" s="1036">
        <v>7</v>
      </c>
      <c r="P61" s="1032" t="s">
        <v>3598</v>
      </c>
      <c r="Q61" s="1050">
        <v>3060</v>
      </c>
      <c r="R61" s="1032" t="s">
        <v>8</v>
      </c>
      <c r="S61" s="1044">
        <v>30</v>
      </c>
      <c r="T61" s="583" t="s">
        <v>3595</v>
      </c>
      <c r="U61" s="396">
        <v>7660</v>
      </c>
      <c r="V61" s="395">
        <v>70</v>
      </c>
      <c r="W61" s="394"/>
      <c r="X61" s="392"/>
      <c r="Y61" s="380"/>
      <c r="Z61" s="393"/>
      <c r="AA61" s="380"/>
      <c r="AB61" s="392" t="s">
        <v>0</v>
      </c>
      <c r="AC61" s="380"/>
      <c r="AD61" s="391"/>
      <c r="AE61" s="1035" t="s">
        <v>3595</v>
      </c>
      <c r="AF61" s="1038">
        <v>570</v>
      </c>
      <c r="AG61" s="1032" t="s">
        <v>3598</v>
      </c>
      <c r="AH61" s="1033">
        <v>5</v>
      </c>
      <c r="AI61" s="1035" t="s">
        <v>3607</v>
      </c>
      <c r="AJ61" s="1048">
        <v>3060</v>
      </c>
      <c r="AK61" s="1032" t="s">
        <v>8</v>
      </c>
      <c r="AL61" s="1046">
        <v>30</v>
      </c>
      <c r="AM61" s="1032" t="s">
        <v>8</v>
      </c>
      <c r="AN61" s="1050">
        <v>520</v>
      </c>
      <c r="AO61" s="1032" t="s">
        <v>3595</v>
      </c>
      <c r="AP61" s="1044">
        <v>5</v>
      </c>
      <c r="AQ61" s="1032" t="s">
        <v>8</v>
      </c>
      <c r="AR61" s="1042">
        <v>210</v>
      </c>
      <c r="AS61" s="1032" t="s">
        <v>8</v>
      </c>
      <c r="AT61" s="1040">
        <v>2</v>
      </c>
      <c r="AU61" s="1029"/>
      <c r="AV61" s="593" t="s">
        <v>39</v>
      </c>
      <c r="AW61" s="1029" t="s">
        <v>3607</v>
      </c>
      <c r="AX61" s="1030" t="s">
        <v>3605</v>
      </c>
      <c r="AY61" s="1032" t="s">
        <v>3601</v>
      </c>
      <c r="AZ61" s="390">
        <v>750</v>
      </c>
      <c r="BA61" s="1032" t="s">
        <v>3600</v>
      </c>
      <c r="BB61" s="390">
        <v>3060</v>
      </c>
      <c r="BC61" s="1032" t="s">
        <v>3601</v>
      </c>
      <c r="BD61" s="390">
        <v>2260</v>
      </c>
      <c r="BE61" s="1032" t="s">
        <v>8</v>
      </c>
      <c r="BF61" s="1050">
        <v>1800</v>
      </c>
      <c r="BG61" s="1032" t="s">
        <v>3595</v>
      </c>
      <c r="BH61" s="1036">
        <v>10</v>
      </c>
      <c r="BI61" s="581"/>
      <c r="BJ61" s="598" t="s">
        <v>3599</v>
      </c>
      <c r="BK61" s="590"/>
      <c r="BL61" s="580"/>
      <c r="BM61" s="580"/>
      <c r="BN61" s="1056"/>
      <c r="BO61" s="364"/>
    </row>
    <row r="62" spans="1:67" s="374" customFormat="1" ht="25.5" customHeight="1">
      <c r="A62" s="1061"/>
      <c r="B62" s="1075"/>
      <c r="C62" s="1077"/>
      <c r="D62" s="389" t="s">
        <v>3469</v>
      </c>
      <c r="E62" s="388"/>
      <c r="F62" s="387">
        <v>32650</v>
      </c>
      <c r="G62" s="386"/>
      <c r="H62" s="583" t="s">
        <v>3598</v>
      </c>
      <c r="I62" s="383">
        <v>300</v>
      </c>
      <c r="J62" s="385"/>
      <c r="K62" s="384" t="s">
        <v>7</v>
      </c>
      <c r="L62" s="1032"/>
      <c r="M62" s="1051"/>
      <c r="N62" s="1032"/>
      <c r="O62" s="1037"/>
      <c r="P62" s="1032"/>
      <c r="Q62" s="1051"/>
      <c r="R62" s="1032"/>
      <c r="S62" s="1045"/>
      <c r="T62" s="583" t="s">
        <v>3595</v>
      </c>
      <c r="U62" s="383">
        <v>7660</v>
      </c>
      <c r="V62" s="382">
        <v>70</v>
      </c>
      <c r="W62" s="381" t="s">
        <v>3595</v>
      </c>
      <c r="X62" s="379">
        <v>53630</v>
      </c>
      <c r="Y62" s="380" t="s">
        <v>8</v>
      </c>
      <c r="Z62" s="377">
        <v>530</v>
      </c>
      <c r="AA62" s="378" t="s">
        <v>3598</v>
      </c>
      <c r="AB62" s="379">
        <v>45970</v>
      </c>
      <c r="AC62" s="378" t="s">
        <v>8</v>
      </c>
      <c r="AD62" s="377">
        <v>450</v>
      </c>
      <c r="AE62" s="1032"/>
      <c r="AF62" s="1039"/>
      <c r="AG62" s="1032"/>
      <c r="AH62" s="1034"/>
      <c r="AI62" s="1035"/>
      <c r="AJ62" s="1049"/>
      <c r="AK62" s="1032"/>
      <c r="AL62" s="1047"/>
      <c r="AM62" s="1032"/>
      <c r="AN62" s="1051"/>
      <c r="AO62" s="1032"/>
      <c r="AP62" s="1045"/>
      <c r="AQ62" s="1032"/>
      <c r="AR62" s="1043"/>
      <c r="AS62" s="1032"/>
      <c r="AT62" s="1041"/>
      <c r="AU62" s="1029"/>
      <c r="AV62" s="593">
        <v>3660</v>
      </c>
      <c r="AW62" s="1029"/>
      <c r="AX62" s="1031"/>
      <c r="AY62" s="1032"/>
      <c r="AZ62" s="376">
        <v>8</v>
      </c>
      <c r="BA62" s="1032"/>
      <c r="BB62" s="375">
        <v>30</v>
      </c>
      <c r="BC62" s="1032"/>
      <c r="BD62" s="375">
        <v>20</v>
      </c>
      <c r="BE62" s="1032"/>
      <c r="BF62" s="1051"/>
      <c r="BG62" s="1032"/>
      <c r="BH62" s="1037"/>
      <c r="BI62" s="581"/>
      <c r="BJ62" s="599">
        <v>0.99</v>
      </c>
      <c r="BK62" s="590"/>
      <c r="BL62" s="580"/>
      <c r="BM62" s="580"/>
      <c r="BN62" s="1056"/>
      <c r="BO62" s="364"/>
    </row>
    <row r="63" spans="1:67" s="374" customFormat="1" ht="25.5" customHeight="1">
      <c r="A63" s="1061"/>
      <c r="B63" s="1060" t="s">
        <v>3476</v>
      </c>
      <c r="C63" s="1076" t="s">
        <v>6</v>
      </c>
      <c r="D63" s="402" t="s">
        <v>3470</v>
      </c>
      <c r="E63" s="388"/>
      <c r="F63" s="401">
        <v>24100</v>
      </c>
      <c r="G63" s="400">
        <v>31760</v>
      </c>
      <c r="H63" s="583" t="s">
        <v>3595</v>
      </c>
      <c r="I63" s="399">
        <v>220</v>
      </c>
      <c r="J63" s="398">
        <v>300</v>
      </c>
      <c r="K63" s="397" t="s">
        <v>7</v>
      </c>
      <c r="L63" s="1032" t="s">
        <v>3595</v>
      </c>
      <c r="M63" s="1050">
        <v>620</v>
      </c>
      <c r="N63" s="1032" t="s">
        <v>3595</v>
      </c>
      <c r="O63" s="1036">
        <v>6</v>
      </c>
      <c r="P63" s="1032" t="s">
        <v>3595</v>
      </c>
      <c r="Q63" s="1050">
        <v>2550</v>
      </c>
      <c r="R63" s="1032" t="s">
        <v>8</v>
      </c>
      <c r="S63" s="1044">
        <v>20</v>
      </c>
      <c r="T63" s="583" t="s">
        <v>3595</v>
      </c>
      <c r="U63" s="396">
        <v>7660</v>
      </c>
      <c r="V63" s="395">
        <v>70</v>
      </c>
      <c r="W63" s="394"/>
      <c r="X63" s="392"/>
      <c r="Y63" s="380"/>
      <c r="Z63" s="393"/>
      <c r="AA63" s="380"/>
      <c r="AB63" s="392" t="s">
        <v>0</v>
      </c>
      <c r="AC63" s="380"/>
      <c r="AD63" s="391"/>
      <c r="AE63" s="1035" t="s">
        <v>3595</v>
      </c>
      <c r="AF63" s="1038">
        <v>480</v>
      </c>
      <c r="AG63" s="1032" t="s">
        <v>3598</v>
      </c>
      <c r="AH63" s="1033">
        <v>4</v>
      </c>
      <c r="AI63" s="1035" t="s">
        <v>3607</v>
      </c>
      <c r="AJ63" s="1048">
        <v>2550</v>
      </c>
      <c r="AK63" s="1032" t="s">
        <v>8</v>
      </c>
      <c r="AL63" s="1046">
        <v>20</v>
      </c>
      <c r="AM63" s="1032" t="s">
        <v>8</v>
      </c>
      <c r="AN63" s="1050">
        <v>500</v>
      </c>
      <c r="AO63" s="1032" t="s">
        <v>3595</v>
      </c>
      <c r="AP63" s="1044">
        <v>5</v>
      </c>
      <c r="AQ63" s="1032" t="s">
        <v>8</v>
      </c>
      <c r="AR63" s="1042">
        <v>190</v>
      </c>
      <c r="AS63" s="1032" t="s">
        <v>8</v>
      </c>
      <c r="AT63" s="1040">
        <v>1</v>
      </c>
      <c r="AU63" s="1029"/>
      <c r="AV63" s="593" t="s">
        <v>22</v>
      </c>
      <c r="AW63" s="1029" t="s">
        <v>3603</v>
      </c>
      <c r="AX63" s="1030" t="s">
        <v>3605</v>
      </c>
      <c r="AY63" s="1032" t="s">
        <v>3601</v>
      </c>
      <c r="AZ63" s="390">
        <v>620</v>
      </c>
      <c r="BA63" s="1032" t="s">
        <v>3600</v>
      </c>
      <c r="BB63" s="390">
        <v>2550</v>
      </c>
      <c r="BC63" s="1032" t="s">
        <v>3601</v>
      </c>
      <c r="BD63" s="390">
        <v>1880</v>
      </c>
      <c r="BE63" s="1032" t="s">
        <v>8</v>
      </c>
      <c r="BF63" s="1050">
        <v>1500</v>
      </c>
      <c r="BG63" s="1032" t="s">
        <v>3595</v>
      </c>
      <c r="BH63" s="1036">
        <v>10</v>
      </c>
      <c r="BI63" s="581"/>
      <c r="BJ63" s="598" t="s">
        <v>3599</v>
      </c>
      <c r="BK63" s="590"/>
      <c r="BL63" s="580"/>
      <c r="BM63" s="580"/>
      <c r="BN63" s="1056"/>
      <c r="BO63" s="364"/>
    </row>
    <row r="64" spans="1:67" s="374" customFormat="1" ht="25.5" customHeight="1">
      <c r="A64" s="1061"/>
      <c r="B64" s="1075"/>
      <c r="C64" s="1077"/>
      <c r="D64" s="389" t="s">
        <v>3469</v>
      </c>
      <c r="E64" s="388"/>
      <c r="F64" s="387">
        <v>31760</v>
      </c>
      <c r="G64" s="386"/>
      <c r="H64" s="583" t="s">
        <v>3598</v>
      </c>
      <c r="I64" s="383">
        <v>300</v>
      </c>
      <c r="J64" s="385"/>
      <c r="K64" s="384" t="s">
        <v>7</v>
      </c>
      <c r="L64" s="1032"/>
      <c r="M64" s="1051"/>
      <c r="N64" s="1032"/>
      <c r="O64" s="1037"/>
      <c r="P64" s="1032"/>
      <c r="Q64" s="1051"/>
      <c r="R64" s="1032"/>
      <c r="S64" s="1045"/>
      <c r="T64" s="583" t="s">
        <v>3598</v>
      </c>
      <c r="U64" s="383">
        <v>7660</v>
      </c>
      <c r="V64" s="382">
        <v>70</v>
      </c>
      <c r="W64" s="381" t="s">
        <v>3598</v>
      </c>
      <c r="X64" s="379">
        <v>53630</v>
      </c>
      <c r="Y64" s="380" t="s">
        <v>8</v>
      </c>
      <c r="Z64" s="377">
        <v>530</v>
      </c>
      <c r="AA64" s="378" t="s">
        <v>3595</v>
      </c>
      <c r="AB64" s="379">
        <v>45970</v>
      </c>
      <c r="AC64" s="378" t="s">
        <v>8</v>
      </c>
      <c r="AD64" s="377">
        <v>450</v>
      </c>
      <c r="AE64" s="1032"/>
      <c r="AF64" s="1039"/>
      <c r="AG64" s="1032"/>
      <c r="AH64" s="1034"/>
      <c r="AI64" s="1035"/>
      <c r="AJ64" s="1049"/>
      <c r="AK64" s="1032"/>
      <c r="AL64" s="1047"/>
      <c r="AM64" s="1032"/>
      <c r="AN64" s="1051"/>
      <c r="AO64" s="1032"/>
      <c r="AP64" s="1045"/>
      <c r="AQ64" s="1032"/>
      <c r="AR64" s="1043"/>
      <c r="AS64" s="1032"/>
      <c r="AT64" s="1041"/>
      <c r="AU64" s="1029"/>
      <c r="AV64" s="593">
        <v>3160</v>
      </c>
      <c r="AW64" s="1029"/>
      <c r="AX64" s="1031"/>
      <c r="AY64" s="1032"/>
      <c r="AZ64" s="376">
        <v>6</v>
      </c>
      <c r="BA64" s="1032"/>
      <c r="BB64" s="375">
        <v>20</v>
      </c>
      <c r="BC64" s="1032"/>
      <c r="BD64" s="375">
        <v>10</v>
      </c>
      <c r="BE64" s="1032"/>
      <c r="BF64" s="1051"/>
      <c r="BG64" s="1032"/>
      <c r="BH64" s="1037"/>
      <c r="BI64" s="581"/>
      <c r="BJ64" s="599">
        <v>0.92</v>
      </c>
      <c r="BK64" s="590"/>
      <c r="BL64" s="580"/>
      <c r="BM64" s="580"/>
      <c r="BN64" s="1056"/>
      <c r="BO64" s="364"/>
    </row>
    <row r="65" spans="1:67" s="374" customFormat="1" ht="25.5" customHeight="1">
      <c r="A65" s="1061"/>
      <c r="B65" s="1060" t="s">
        <v>3475</v>
      </c>
      <c r="C65" s="1076" t="s">
        <v>6</v>
      </c>
      <c r="D65" s="402" t="s">
        <v>3470</v>
      </c>
      <c r="E65" s="388"/>
      <c r="F65" s="401">
        <v>23450</v>
      </c>
      <c r="G65" s="400">
        <v>31110</v>
      </c>
      <c r="H65" s="583" t="s">
        <v>3595</v>
      </c>
      <c r="I65" s="399">
        <v>210</v>
      </c>
      <c r="J65" s="398">
        <v>290</v>
      </c>
      <c r="K65" s="397" t="s">
        <v>7</v>
      </c>
      <c r="L65" s="1032" t="s">
        <v>3598</v>
      </c>
      <c r="M65" s="1050">
        <v>530</v>
      </c>
      <c r="N65" s="1032" t="s">
        <v>3595</v>
      </c>
      <c r="O65" s="1036">
        <v>5</v>
      </c>
      <c r="P65" s="1032" t="s">
        <v>3595</v>
      </c>
      <c r="Q65" s="1050">
        <v>2180</v>
      </c>
      <c r="R65" s="1032" t="s">
        <v>8</v>
      </c>
      <c r="S65" s="1044">
        <v>20</v>
      </c>
      <c r="T65" s="583" t="s">
        <v>3595</v>
      </c>
      <c r="U65" s="396">
        <v>7660</v>
      </c>
      <c r="V65" s="395">
        <v>70</v>
      </c>
      <c r="W65" s="394"/>
      <c r="X65" s="392"/>
      <c r="Y65" s="380"/>
      <c r="Z65" s="393"/>
      <c r="AA65" s="380"/>
      <c r="AB65" s="392" t="s">
        <v>0</v>
      </c>
      <c r="AC65" s="380"/>
      <c r="AD65" s="391"/>
      <c r="AE65" s="1035" t="s">
        <v>3598</v>
      </c>
      <c r="AF65" s="1038">
        <v>410</v>
      </c>
      <c r="AG65" s="1032" t="s">
        <v>3595</v>
      </c>
      <c r="AH65" s="1033">
        <v>4</v>
      </c>
      <c r="AI65" s="1035" t="s">
        <v>3603</v>
      </c>
      <c r="AJ65" s="1048">
        <v>2180</v>
      </c>
      <c r="AK65" s="1032" t="s">
        <v>8</v>
      </c>
      <c r="AL65" s="1046">
        <v>20</v>
      </c>
      <c r="AM65" s="1032" t="s">
        <v>8</v>
      </c>
      <c r="AN65" s="1050">
        <v>500</v>
      </c>
      <c r="AO65" s="1032" t="s">
        <v>3595</v>
      </c>
      <c r="AP65" s="1044">
        <v>5</v>
      </c>
      <c r="AQ65" s="1032" t="s">
        <v>8</v>
      </c>
      <c r="AR65" s="1042">
        <v>170</v>
      </c>
      <c r="AS65" s="1032" t="s">
        <v>8</v>
      </c>
      <c r="AT65" s="1040">
        <v>1</v>
      </c>
      <c r="AU65" s="1029"/>
      <c r="AV65" s="593" t="s">
        <v>23</v>
      </c>
      <c r="AW65" s="1029" t="s">
        <v>3603</v>
      </c>
      <c r="AX65" s="1030" t="s">
        <v>3605</v>
      </c>
      <c r="AY65" s="1032" t="s">
        <v>3601</v>
      </c>
      <c r="AZ65" s="390">
        <v>530</v>
      </c>
      <c r="BA65" s="1032" t="s">
        <v>3600</v>
      </c>
      <c r="BB65" s="390">
        <v>2180</v>
      </c>
      <c r="BC65" s="1032" t="s">
        <v>3601</v>
      </c>
      <c r="BD65" s="390">
        <v>1610</v>
      </c>
      <c r="BE65" s="1032" t="s">
        <v>8</v>
      </c>
      <c r="BF65" s="1050">
        <v>1280</v>
      </c>
      <c r="BG65" s="1032" t="s">
        <v>3595</v>
      </c>
      <c r="BH65" s="1036">
        <v>10</v>
      </c>
      <c r="BI65" s="581"/>
      <c r="BJ65" s="598" t="s">
        <v>3599</v>
      </c>
      <c r="BK65" s="590"/>
      <c r="BL65" s="580"/>
      <c r="BM65" s="580"/>
      <c r="BN65" s="1056"/>
      <c r="BO65" s="364"/>
    </row>
    <row r="66" spans="1:67" s="374" customFormat="1" ht="25.5" customHeight="1">
      <c r="A66" s="1061"/>
      <c r="B66" s="1075"/>
      <c r="C66" s="1077"/>
      <c r="D66" s="389" t="s">
        <v>3469</v>
      </c>
      <c r="E66" s="388"/>
      <c r="F66" s="387">
        <v>31110</v>
      </c>
      <c r="G66" s="386"/>
      <c r="H66" s="583" t="s">
        <v>3595</v>
      </c>
      <c r="I66" s="383">
        <v>290</v>
      </c>
      <c r="J66" s="385"/>
      <c r="K66" s="384" t="s">
        <v>7</v>
      </c>
      <c r="L66" s="1032"/>
      <c r="M66" s="1051"/>
      <c r="N66" s="1032"/>
      <c r="O66" s="1037"/>
      <c r="P66" s="1032"/>
      <c r="Q66" s="1051"/>
      <c r="R66" s="1032"/>
      <c r="S66" s="1045"/>
      <c r="T66" s="583" t="s">
        <v>3598</v>
      </c>
      <c r="U66" s="383">
        <v>7660</v>
      </c>
      <c r="V66" s="382">
        <v>70</v>
      </c>
      <c r="W66" s="381" t="s">
        <v>3595</v>
      </c>
      <c r="X66" s="379">
        <v>53630</v>
      </c>
      <c r="Y66" s="380" t="s">
        <v>8</v>
      </c>
      <c r="Z66" s="377">
        <v>530</v>
      </c>
      <c r="AA66" s="378" t="s">
        <v>3598</v>
      </c>
      <c r="AB66" s="379">
        <v>45970</v>
      </c>
      <c r="AC66" s="378" t="s">
        <v>8</v>
      </c>
      <c r="AD66" s="377">
        <v>450</v>
      </c>
      <c r="AE66" s="1032"/>
      <c r="AF66" s="1039"/>
      <c r="AG66" s="1032"/>
      <c r="AH66" s="1034"/>
      <c r="AI66" s="1035"/>
      <c r="AJ66" s="1049"/>
      <c r="AK66" s="1032"/>
      <c r="AL66" s="1047"/>
      <c r="AM66" s="1032"/>
      <c r="AN66" s="1051"/>
      <c r="AO66" s="1032"/>
      <c r="AP66" s="1045"/>
      <c r="AQ66" s="1032"/>
      <c r="AR66" s="1043"/>
      <c r="AS66" s="1032"/>
      <c r="AT66" s="1041"/>
      <c r="AU66" s="1029"/>
      <c r="AV66" s="593">
        <v>2810</v>
      </c>
      <c r="AW66" s="1029"/>
      <c r="AX66" s="1031"/>
      <c r="AY66" s="1032"/>
      <c r="AZ66" s="376">
        <v>5</v>
      </c>
      <c r="BA66" s="1032"/>
      <c r="BB66" s="375">
        <v>20</v>
      </c>
      <c r="BC66" s="1032"/>
      <c r="BD66" s="375">
        <v>10</v>
      </c>
      <c r="BE66" s="1032"/>
      <c r="BF66" s="1051"/>
      <c r="BG66" s="1032"/>
      <c r="BH66" s="1037"/>
      <c r="BI66" s="581"/>
      <c r="BJ66" s="599">
        <v>0.95</v>
      </c>
      <c r="BK66" s="590"/>
      <c r="BL66" s="580"/>
      <c r="BM66" s="580"/>
      <c r="BN66" s="1056"/>
      <c r="BO66" s="364"/>
    </row>
    <row r="67" spans="1:67" s="374" customFormat="1" ht="25.5" customHeight="1">
      <c r="A67" s="1061"/>
      <c r="B67" s="1060" t="s">
        <v>3474</v>
      </c>
      <c r="C67" s="1076" t="s">
        <v>6</v>
      </c>
      <c r="D67" s="402" t="s">
        <v>3470</v>
      </c>
      <c r="E67" s="388"/>
      <c r="F67" s="401">
        <v>22970</v>
      </c>
      <c r="G67" s="400">
        <v>30630</v>
      </c>
      <c r="H67" s="583" t="s">
        <v>3595</v>
      </c>
      <c r="I67" s="399">
        <v>210</v>
      </c>
      <c r="J67" s="398">
        <v>280</v>
      </c>
      <c r="K67" s="397" t="s">
        <v>7</v>
      </c>
      <c r="L67" s="1032" t="s">
        <v>3598</v>
      </c>
      <c r="M67" s="1050">
        <v>460</v>
      </c>
      <c r="N67" s="1032" t="s">
        <v>3595</v>
      </c>
      <c r="O67" s="1036">
        <v>4</v>
      </c>
      <c r="P67" s="1032" t="s">
        <v>3595</v>
      </c>
      <c r="Q67" s="1050">
        <v>1910</v>
      </c>
      <c r="R67" s="1032" t="s">
        <v>8</v>
      </c>
      <c r="S67" s="1044">
        <v>10</v>
      </c>
      <c r="T67" s="583" t="s">
        <v>3598</v>
      </c>
      <c r="U67" s="396">
        <v>7660</v>
      </c>
      <c r="V67" s="395">
        <v>70</v>
      </c>
      <c r="W67" s="394"/>
      <c r="X67" s="392"/>
      <c r="Y67" s="380"/>
      <c r="Z67" s="393"/>
      <c r="AA67" s="380"/>
      <c r="AB67" s="392" t="s">
        <v>0</v>
      </c>
      <c r="AC67" s="380"/>
      <c r="AD67" s="391"/>
      <c r="AE67" s="1035" t="s">
        <v>3598</v>
      </c>
      <c r="AF67" s="1038">
        <v>360</v>
      </c>
      <c r="AG67" s="1032" t="s">
        <v>3598</v>
      </c>
      <c r="AH67" s="1033">
        <v>3</v>
      </c>
      <c r="AI67" s="1035" t="s">
        <v>3603</v>
      </c>
      <c r="AJ67" s="1048">
        <v>1910</v>
      </c>
      <c r="AK67" s="1032" t="s">
        <v>8</v>
      </c>
      <c r="AL67" s="1046">
        <v>10</v>
      </c>
      <c r="AM67" s="1032" t="s">
        <v>8</v>
      </c>
      <c r="AN67" s="1050">
        <v>500</v>
      </c>
      <c r="AO67" s="1032" t="s">
        <v>3595</v>
      </c>
      <c r="AP67" s="1044">
        <v>5</v>
      </c>
      <c r="AQ67" s="1032" t="s">
        <v>8</v>
      </c>
      <c r="AR67" s="1042">
        <v>170</v>
      </c>
      <c r="AS67" s="1032" t="s">
        <v>8</v>
      </c>
      <c r="AT67" s="1040">
        <v>1</v>
      </c>
      <c r="AU67" s="1029"/>
      <c r="AV67" s="593" t="s">
        <v>24</v>
      </c>
      <c r="AW67" s="1029" t="s">
        <v>3607</v>
      </c>
      <c r="AX67" s="1030" t="s">
        <v>3602</v>
      </c>
      <c r="AY67" s="1032" t="s">
        <v>3600</v>
      </c>
      <c r="AZ67" s="390">
        <v>460</v>
      </c>
      <c r="BA67" s="1032" t="s">
        <v>3600</v>
      </c>
      <c r="BB67" s="390">
        <v>1910</v>
      </c>
      <c r="BC67" s="1032" t="s">
        <v>3601</v>
      </c>
      <c r="BD67" s="390">
        <v>1410</v>
      </c>
      <c r="BE67" s="1032" t="s">
        <v>8</v>
      </c>
      <c r="BF67" s="1050">
        <v>1120</v>
      </c>
      <c r="BG67" s="1032" t="s">
        <v>3595</v>
      </c>
      <c r="BH67" s="1036">
        <v>10</v>
      </c>
      <c r="BI67" s="581"/>
      <c r="BJ67" s="598" t="s">
        <v>3599</v>
      </c>
      <c r="BK67" s="590"/>
      <c r="BL67" s="580"/>
      <c r="BM67" s="580"/>
      <c r="BN67" s="1056"/>
      <c r="BO67" s="364"/>
    </row>
    <row r="68" spans="1:67" s="374" customFormat="1" ht="25.5" customHeight="1">
      <c r="A68" s="1061"/>
      <c r="B68" s="1075"/>
      <c r="C68" s="1077"/>
      <c r="D68" s="389" t="s">
        <v>3469</v>
      </c>
      <c r="E68" s="388"/>
      <c r="F68" s="387">
        <v>30630</v>
      </c>
      <c r="G68" s="386"/>
      <c r="H68" s="583" t="s">
        <v>3595</v>
      </c>
      <c r="I68" s="383">
        <v>280</v>
      </c>
      <c r="J68" s="385"/>
      <c r="K68" s="384" t="s">
        <v>7</v>
      </c>
      <c r="L68" s="1032"/>
      <c r="M68" s="1051"/>
      <c r="N68" s="1032"/>
      <c r="O68" s="1037"/>
      <c r="P68" s="1032"/>
      <c r="Q68" s="1051"/>
      <c r="R68" s="1032"/>
      <c r="S68" s="1045"/>
      <c r="T68" s="583" t="s">
        <v>3595</v>
      </c>
      <c r="U68" s="383">
        <v>7660</v>
      </c>
      <c r="V68" s="382">
        <v>70</v>
      </c>
      <c r="W68" s="381" t="s">
        <v>3598</v>
      </c>
      <c r="X68" s="379">
        <v>53630</v>
      </c>
      <c r="Y68" s="380" t="s">
        <v>8</v>
      </c>
      <c r="Z68" s="377">
        <v>530</v>
      </c>
      <c r="AA68" s="378" t="s">
        <v>3595</v>
      </c>
      <c r="AB68" s="379">
        <v>45970</v>
      </c>
      <c r="AC68" s="378" t="s">
        <v>8</v>
      </c>
      <c r="AD68" s="377">
        <v>450</v>
      </c>
      <c r="AE68" s="1032"/>
      <c r="AF68" s="1039"/>
      <c r="AG68" s="1032"/>
      <c r="AH68" s="1034"/>
      <c r="AI68" s="1035"/>
      <c r="AJ68" s="1049"/>
      <c r="AK68" s="1032"/>
      <c r="AL68" s="1047"/>
      <c r="AM68" s="1032"/>
      <c r="AN68" s="1051"/>
      <c r="AO68" s="1032"/>
      <c r="AP68" s="1045"/>
      <c r="AQ68" s="1032"/>
      <c r="AR68" s="1043"/>
      <c r="AS68" s="1032"/>
      <c r="AT68" s="1041"/>
      <c r="AU68" s="1029"/>
      <c r="AV68" s="593">
        <v>2540</v>
      </c>
      <c r="AW68" s="1029"/>
      <c r="AX68" s="1031"/>
      <c r="AY68" s="1032"/>
      <c r="AZ68" s="376">
        <v>5</v>
      </c>
      <c r="BA68" s="1032"/>
      <c r="BB68" s="375">
        <v>10</v>
      </c>
      <c r="BC68" s="1032"/>
      <c r="BD68" s="375">
        <v>10</v>
      </c>
      <c r="BE68" s="1032"/>
      <c r="BF68" s="1051"/>
      <c r="BG68" s="1032"/>
      <c r="BH68" s="1037"/>
      <c r="BI68" s="581"/>
      <c r="BJ68" s="599">
        <v>0.99</v>
      </c>
      <c r="BK68" s="590"/>
      <c r="BL68" s="580"/>
      <c r="BM68" s="580"/>
      <c r="BN68" s="1056"/>
      <c r="BO68" s="364"/>
    </row>
    <row r="69" spans="1:67" s="374" customFormat="1" ht="25.5" customHeight="1">
      <c r="A69" s="1061"/>
      <c r="B69" s="1060" t="s">
        <v>3473</v>
      </c>
      <c r="C69" s="1076" t="s">
        <v>6</v>
      </c>
      <c r="D69" s="402" t="s">
        <v>3470</v>
      </c>
      <c r="E69" s="388"/>
      <c r="F69" s="401">
        <v>22600</v>
      </c>
      <c r="G69" s="400">
        <v>30260</v>
      </c>
      <c r="H69" s="583" t="s">
        <v>3595</v>
      </c>
      <c r="I69" s="399">
        <v>200</v>
      </c>
      <c r="J69" s="398">
        <v>280</v>
      </c>
      <c r="K69" s="397" t="s">
        <v>7</v>
      </c>
      <c r="L69" s="1032" t="s">
        <v>3595</v>
      </c>
      <c r="M69" s="1050">
        <v>410</v>
      </c>
      <c r="N69" s="1032" t="s">
        <v>3595</v>
      </c>
      <c r="O69" s="1036">
        <v>4</v>
      </c>
      <c r="P69" s="1032" t="s">
        <v>3598</v>
      </c>
      <c r="Q69" s="1050">
        <v>1700</v>
      </c>
      <c r="R69" s="1032" t="s">
        <v>8</v>
      </c>
      <c r="S69" s="1044">
        <v>10</v>
      </c>
      <c r="T69" s="583" t="s">
        <v>3595</v>
      </c>
      <c r="U69" s="396">
        <v>7660</v>
      </c>
      <c r="V69" s="395">
        <v>70</v>
      </c>
      <c r="W69" s="394"/>
      <c r="X69" s="392"/>
      <c r="Y69" s="380"/>
      <c r="Z69" s="393"/>
      <c r="AA69" s="380"/>
      <c r="AB69" s="392" t="s">
        <v>0</v>
      </c>
      <c r="AC69" s="380"/>
      <c r="AD69" s="391"/>
      <c r="AE69" s="1035" t="s">
        <v>3595</v>
      </c>
      <c r="AF69" s="1038">
        <v>320</v>
      </c>
      <c r="AG69" s="1032" t="s">
        <v>3598</v>
      </c>
      <c r="AH69" s="1033">
        <v>3</v>
      </c>
      <c r="AI69" s="1035" t="s">
        <v>3607</v>
      </c>
      <c r="AJ69" s="1048">
        <v>1700</v>
      </c>
      <c r="AK69" s="1032" t="s">
        <v>8</v>
      </c>
      <c r="AL69" s="1046">
        <v>10</v>
      </c>
      <c r="AM69" s="1032" t="s">
        <v>8</v>
      </c>
      <c r="AN69" s="1050">
        <v>500</v>
      </c>
      <c r="AO69" s="1032" t="s">
        <v>3595</v>
      </c>
      <c r="AP69" s="1044">
        <v>5</v>
      </c>
      <c r="AQ69" s="1032" t="s">
        <v>8</v>
      </c>
      <c r="AR69" s="1042">
        <v>150</v>
      </c>
      <c r="AS69" s="1032" t="s">
        <v>8</v>
      </c>
      <c r="AT69" s="1040">
        <v>1</v>
      </c>
      <c r="AU69" s="1029"/>
      <c r="AV69" s="593" t="s">
        <v>25</v>
      </c>
      <c r="AW69" s="1029" t="s">
        <v>3607</v>
      </c>
      <c r="AX69" s="1030" t="s">
        <v>3605</v>
      </c>
      <c r="AY69" s="1032" t="s">
        <v>3600</v>
      </c>
      <c r="AZ69" s="390">
        <v>410</v>
      </c>
      <c r="BA69" s="1032" t="s">
        <v>3601</v>
      </c>
      <c r="BB69" s="390">
        <v>1700</v>
      </c>
      <c r="BC69" s="1032" t="s">
        <v>3601</v>
      </c>
      <c r="BD69" s="390">
        <v>1260</v>
      </c>
      <c r="BE69" s="1032" t="s">
        <v>8</v>
      </c>
      <c r="BF69" s="1050">
        <v>1000</v>
      </c>
      <c r="BG69" s="1032" t="s">
        <v>3595</v>
      </c>
      <c r="BH69" s="1036">
        <v>10</v>
      </c>
      <c r="BI69" s="581"/>
      <c r="BJ69" s="598" t="s">
        <v>3599</v>
      </c>
      <c r="BK69" s="590"/>
      <c r="BL69" s="580"/>
      <c r="BM69" s="580"/>
      <c r="BN69" s="1056"/>
      <c r="BO69" s="364"/>
    </row>
    <row r="70" spans="1:67" s="374" customFormat="1" ht="25.5" customHeight="1">
      <c r="A70" s="1061"/>
      <c r="B70" s="1075"/>
      <c r="C70" s="1077"/>
      <c r="D70" s="389" t="s">
        <v>3469</v>
      </c>
      <c r="E70" s="388"/>
      <c r="F70" s="387">
        <v>30260</v>
      </c>
      <c r="G70" s="386"/>
      <c r="H70" s="583" t="s">
        <v>3595</v>
      </c>
      <c r="I70" s="383">
        <v>280</v>
      </c>
      <c r="J70" s="385"/>
      <c r="K70" s="384" t="s">
        <v>7</v>
      </c>
      <c r="L70" s="1032"/>
      <c r="M70" s="1051"/>
      <c r="N70" s="1032"/>
      <c r="O70" s="1037"/>
      <c r="P70" s="1032"/>
      <c r="Q70" s="1051"/>
      <c r="R70" s="1032"/>
      <c r="S70" s="1045"/>
      <c r="T70" s="583" t="s">
        <v>3595</v>
      </c>
      <c r="U70" s="383">
        <v>7660</v>
      </c>
      <c r="V70" s="382">
        <v>70</v>
      </c>
      <c r="W70" s="381" t="s">
        <v>3598</v>
      </c>
      <c r="X70" s="379">
        <v>53630</v>
      </c>
      <c r="Y70" s="380" t="s">
        <v>8</v>
      </c>
      <c r="Z70" s="377">
        <v>530</v>
      </c>
      <c r="AA70" s="378" t="s">
        <v>3595</v>
      </c>
      <c r="AB70" s="379">
        <v>45970</v>
      </c>
      <c r="AC70" s="378" t="s">
        <v>8</v>
      </c>
      <c r="AD70" s="377">
        <v>450</v>
      </c>
      <c r="AE70" s="1032"/>
      <c r="AF70" s="1039"/>
      <c r="AG70" s="1032"/>
      <c r="AH70" s="1034"/>
      <c r="AI70" s="1035"/>
      <c r="AJ70" s="1049"/>
      <c r="AK70" s="1032"/>
      <c r="AL70" s="1047"/>
      <c r="AM70" s="1032"/>
      <c r="AN70" s="1051"/>
      <c r="AO70" s="1032"/>
      <c r="AP70" s="1045"/>
      <c r="AQ70" s="1032"/>
      <c r="AR70" s="1043"/>
      <c r="AS70" s="1032"/>
      <c r="AT70" s="1041"/>
      <c r="AU70" s="1029"/>
      <c r="AV70" s="593">
        <v>2440</v>
      </c>
      <c r="AW70" s="1029"/>
      <c r="AX70" s="1031"/>
      <c r="AY70" s="1032"/>
      <c r="AZ70" s="376">
        <v>4</v>
      </c>
      <c r="BA70" s="1032"/>
      <c r="BB70" s="375">
        <v>10</v>
      </c>
      <c r="BC70" s="1032"/>
      <c r="BD70" s="375">
        <v>10</v>
      </c>
      <c r="BE70" s="1032"/>
      <c r="BF70" s="1051"/>
      <c r="BG70" s="1032"/>
      <c r="BH70" s="1037"/>
      <c r="BI70" s="581"/>
      <c r="BJ70" s="599">
        <v>0.99</v>
      </c>
      <c r="BK70" s="590"/>
      <c r="BL70" s="580"/>
      <c r="BM70" s="580"/>
      <c r="BN70" s="1056"/>
      <c r="BO70" s="364"/>
    </row>
    <row r="71" spans="1:67" s="374" customFormat="1" ht="25.5" customHeight="1">
      <c r="A71" s="1061"/>
      <c r="B71" s="1060" t="s">
        <v>3472</v>
      </c>
      <c r="C71" s="1076" t="s">
        <v>6</v>
      </c>
      <c r="D71" s="402" t="s">
        <v>3470</v>
      </c>
      <c r="E71" s="388"/>
      <c r="F71" s="401">
        <v>22300</v>
      </c>
      <c r="G71" s="400">
        <v>29960</v>
      </c>
      <c r="H71" s="583" t="s">
        <v>3595</v>
      </c>
      <c r="I71" s="399">
        <v>200</v>
      </c>
      <c r="J71" s="398">
        <v>280</v>
      </c>
      <c r="K71" s="397" t="s">
        <v>7</v>
      </c>
      <c r="L71" s="1032" t="s">
        <v>3595</v>
      </c>
      <c r="M71" s="1050">
        <v>370</v>
      </c>
      <c r="N71" s="1032" t="s">
        <v>3595</v>
      </c>
      <c r="O71" s="1036">
        <v>3</v>
      </c>
      <c r="P71" s="1032" t="s">
        <v>3595</v>
      </c>
      <c r="Q71" s="1050">
        <v>1530</v>
      </c>
      <c r="R71" s="1032" t="s">
        <v>8</v>
      </c>
      <c r="S71" s="1044">
        <v>10</v>
      </c>
      <c r="T71" s="583" t="s">
        <v>3595</v>
      </c>
      <c r="U71" s="396">
        <v>7660</v>
      </c>
      <c r="V71" s="395">
        <v>70</v>
      </c>
      <c r="W71" s="394"/>
      <c r="X71" s="392"/>
      <c r="Y71" s="380"/>
      <c r="Z71" s="393"/>
      <c r="AA71" s="380"/>
      <c r="AB71" s="392" t="s">
        <v>0</v>
      </c>
      <c r="AC71" s="380"/>
      <c r="AD71" s="391"/>
      <c r="AE71" s="1035" t="s">
        <v>3595</v>
      </c>
      <c r="AF71" s="1038">
        <v>280</v>
      </c>
      <c r="AG71" s="1032" t="s">
        <v>3595</v>
      </c>
      <c r="AH71" s="1033">
        <v>2</v>
      </c>
      <c r="AI71" s="1035" t="s">
        <v>3607</v>
      </c>
      <c r="AJ71" s="1048">
        <v>1530</v>
      </c>
      <c r="AK71" s="1032" t="s">
        <v>8</v>
      </c>
      <c r="AL71" s="1046">
        <v>10</v>
      </c>
      <c r="AM71" s="1032" t="s">
        <v>8</v>
      </c>
      <c r="AN71" s="1050">
        <v>500</v>
      </c>
      <c r="AO71" s="1032" t="s">
        <v>3595</v>
      </c>
      <c r="AP71" s="1044">
        <v>5</v>
      </c>
      <c r="AQ71" s="1032" t="s">
        <v>8</v>
      </c>
      <c r="AR71" s="1042">
        <v>130</v>
      </c>
      <c r="AS71" s="1032" t="s">
        <v>8</v>
      </c>
      <c r="AT71" s="1040">
        <v>1</v>
      </c>
      <c r="AU71" s="1029"/>
      <c r="AV71" s="593" t="s">
        <v>26</v>
      </c>
      <c r="AW71" s="1029" t="s">
        <v>3603</v>
      </c>
      <c r="AX71" s="1030" t="s">
        <v>3602</v>
      </c>
      <c r="AY71" s="1032" t="s">
        <v>3601</v>
      </c>
      <c r="AZ71" s="390">
        <v>370</v>
      </c>
      <c r="BA71" s="1032" t="s">
        <v>3601</v>
      </c>
      <c r="BB71" s="390">
        <v>1530</v>
      </c>
      <c r="BC71" s="1032" t="s">
        <v>3601</v>
      </c>
      <c r="BD71" s="390">
        <v>1130</v>
      </c>
      <c r="BE71" s="1032" t="s">
        <v>8</v>
      </c>
      <c r="BF71" s="1050">
        <v>900</v>
      </c>
      <c r="BG71" s="1032" t="s">
        <v>3598</v>
      </c>
      <c r="BH71" s="1036">
        <v>9</v>
      </c>
      <c r="BI71" s="581"/>
      <c r="BJ71" s="598" t="s">
        <v>3599</v>
      </c>
      <c r="BK71" s="590"/>
      <c r="BL71" s="580"/>
      <c r="BM71" s="580"/>
      <c r="BN71" s="1056"/>
      <c r="BO71" s="364"/>
    </row>
    <row r="72" spans="1:67" s="374" customFormat="1" ht="25.5" customHeight="1">
      <c r="A72" s="1061"/>
      <c r="B72" s="1075"/>
      <c r="C72" s="1077"/>
      <c r="D72" s="389" t="s">
        <v>3469</v>
      </c>
      <c r="E72" s="388"/>
      <c r="F72" s="387">
        <v>29960</v>
      </c>
      <c r="G72" s="386"/>
      <c r="H72" s="583" t="s">
        <v>3595</v>
      </c>
      <c r="I72" s="383">
        <v>280</v>
      </c>
      <c r="J72" s="385"/>
      <c r="K72" s="384" t="s">
        <v>7</v>
      </c>
      <c r="L72" s="1032"/>
      <c r="M72" s="1051"/>
      <c r="N72" s="1032"/>
      <c r="O72" s="1037"/>
      <c r="P72" s="1032"/>
      <c r="Q72" s="1051"/>
      <c r="R72" s="1032"/>
      <c r="S72" s="1045"/>
      <c r="T72" s="583" t="s">
        <v>3595</v>
      </c>
      <c r="U72" s="383">
        <v>7660</v>
      </c>
      <c r="V72" s="382">
        <v>70</v>
      </c>
      <c r="W72" s="381" t="s">
        <v>3598</v>
      </c>
      <c r="X72" s="379">
        <v>53630</v>
      </c>
      <c r="Y72" s="380" t="s">
        <v>8</v>
      </c>
      <c r="Z72" s="377">
        <v>530</v>
      </c>
      <c r="AA72" s="378" t="s">
        <v>3598</v>
      </c>
      <c r="AB72" s="379">
        <v>45970</v>
      </c>
      <c r="AC72" s="378" t="s">
        <v>8</v>
      </c>
      <c r="AD72" s="377">
        <v>450</v>
      </c>
      <c r="AE72" s="1032"/>
      <c r="AF72" s="1039"/>
      <c r="AG72" s="1032"/>
      <c r="AH72" s="1034"/>
      <c r="AI72" s="1035"/>
      <c r="AJ72" s="1049"/>
      <c r="AK72" s="1032"/>
      <c r="AL72" s="1047"/>
      <c r="AM72" s="1032"/>
      <c r="AN72" s="1051"/>
      <c r="AO72" s="1032"/>
      <c r="AP72" s="1045"/>
      <c r="AQ72" s="1032"/>
      <c r="AR72" s="1043"/>
      <c r="AS72" s="1032"/>
      <c r="AT72" s="1041"/>
      <c r="AU72" s="1029"/>
      <c r="AV72" s="593">
        <v>2360</v>
      </c>
      <c r="AW72" s="1029"/>
      <c r="AX72" s="1031"/>
      <c r="AY72" s="1032"/>
      <c r="AZ72" s="376">
        <v>4</v>
      </c>
      <c r="BA72" s="1032"/>
      <c r="BB72" s="375">
        <v>10</v>
      </c>
      <c r="BC72" s="1032"/>
      <c r="BD72" s="375">
        <v>10</v>
      </c>
      <c r="BE72" s="1032"/>
      <c r="BF72" s="1051"/>
      <c r="BG72" s="1032"/>
      <c r="BH72" s="1037"/>
      <c r="BI72" s="581"/>
      <c r="BJ72" s="599">
        <v>0.99</v>
      </c>
      <c r="BK72" s="590"/>
      <c r="BL72" s="580"/>
      <c r="BM72" s="580"/>
      <c r="BN72" s="1056"/>
      <c r="BO72" s="364"/>
    </row>
    <row r="73" spans="1:67" s="374" customFormat="1" ht="25.5" customHeight="1">
      <c r="A73" s="1061"/>
      <c r="B73" s="1060" t="s">
        <v>3610</v>
      </c>
      <c r="C73" s="1076" t="s">
        <v>6</v>
      </c>
      <c r="D73" s="402" t="s">
        <v>3470</v>
      </c>
      <c r="E73" s="388"/>
      <c r="F73" s="401">
        <v>22060</v>
      </c>
      <c r="G73" s="400">
        <v>29720</v>
      </c>
      <c r="H73" s="583" t="s">
        <v>3598</v>
      </c>
      <c r="I73" s="399">
        <v>200</v>
      </c>
      <c r="J73" s="398">
        <v>280</v>
      </c>
      <c r="K73" s="397" t="s">
        <v>7</v>
      </c>
      <c r="L73" s="1032" t="s">
        <v>3595</v>
      </c>
      <c r="M73" s="1050">
        <v>330</v>
      </c>
      <c r="N73" s="1032" t="s">
        <v>3598</v>
      </c>
      <c r="O73" s="1036">
        <v>3</v>
      </c>
      <c r="P73" s="1082"/>
      <c r="Q73" s="1080"/>
      <c r="R73" s="1082"/>
      <c r="S73" s="1083"/>
      <c r="T73" s="583" t="s">
        <v>3595</v>
      </c>
      <c r="U73" s="396">
        <v>7660</v>
      </c>
      <c r="V73" s="395">
        <v>70</v>
      </c>
      <c r="W73" s="394"/>
      <c r="X73" s="392"/>
      <c r="Y73" s="380"/>
      <c r="Z73" s="393"/>
      <c r="AA73" s="380"/>
      <c r="AB73" s="392" t="s">
        <v>0</v>
      </c>
      <c r="AC73" s="380"/>
      <c r="AD73" s="391"/>
      <c r="AE73" s="1035" t="s">
        <v>3598</v>
      </c>
      <c r="AF73" s="1038">
        <v>260</v>
      </c>
      <c r="AG73" s="1032" t="s">
        <v>3595</v>
      </c>
      <c r="AH73" s="1033">
        <v>2</v>
      </c>
      <c r="AI73" s="1035" t="s">
        <v>3607</v>
      </c>
      <c r="AJ73" s="1048">
        <v>1390</v>
      </c>
      <c r="AK73" s="1032" t="s">
        <v>8</v>
      </c>
      <c r="AL73" s="1046">
        <v>10</v>
      </c>
      <c r="AM73" s="1032" t="s">
        <v>8</v>
      </c>
      <c r="AN73" s="1050">
        <v>500</v>
      </c>
      <c r="AO73" s="1032" t="s">
        <v>3595</v>
      </c>
      <c r="AP73" s="1044">
        <v>5</v>
      </c>
      <c r="AQ73" s="1032" t="s">
        <v>8</v>
      </c>
      <c r="AR73" s="1042">
        <v>120</v>
      </c>
      <c r="AS73" s="1032" t="s">
        <v>8</v>
      </c>
      <c r="AT73" s="1040">
        <v>1</v>
      </c>
      <c r="AU73" s="1029"/>
      <c r="AV73" s="593" t="s">
        <v>27</v>
      </c>
      <c r="AW73" s="1029" t="s">
        <v>3607</v>
      </c>
      <c r="AX73" s="1030" t="s">
        <v>3602</v>
      </c>
      <c r="AY73" s="1032" t="s">
        <v>3600</v>
      </c>
      <c r="AZ73" s="390">
        <v>340</v>
      </c>
      <c r="BA73" s="1032" t="s">
        <v>3601</v>
      </c>
      <c r="BB73" s="390">
        <v>1390</v>
      </c>
      <c r="BC73" s="1032" t="s">
        <v>3601</v>
      </c>
      <c r="BD73" s="390">
        <v>1030</v>
      </c>
      <c r="BE73" s="1032" t="s">
        <v>8</v>
      </c>
      <c r="BF73" s="1050">
        <v>810</v>
      </c>
      <c r="BG73" s="1032" t="s">
        <v>3595</v>
      </c>
      <c r="BH73" s="1036">
        <v>8</v>
      </c>
      <c r="BI73" s="581"/>
      <c r="BJ73" s="598" t="s">
        <v>3599</v>
      </c>
      <c r="BK73" s="590"/>
      <c r="BL73" s="580"/>
      <c r="BM73" s="580"/>
      <c r="BN73" s="1056"/>
      <c r="BO73" s="364"/>
    </row>
    <row r="74" spans="1:67" s="374" customFormat="1" ht="25.5" customHeight="1">
      <c r="A74" s="1075"/>
      <c r="B74" s="1075"/>
      <c r="C74" s="1081"/>
      <c r="D74" s="389" t="s">
        <v>3469</v>
      </c>
      <c r="E74" s="388"/>
      <c r="F74" s="387">
        <v>29720</v>
      </c>
      <c r="G74" s="386"/>
      <c r="H74" s="583" t="s">
        <v>3598</v>
      </c>
      <c r="I74" s="383">
        <v>280</v>
      </c>
      <c r="J74" s="385"/>
      <c r="K74" s="384" t="s">
        <v>7</v>
      </c>
      <c r="L74" s="1032"/>
      <c r="M74" s="1051"/>
      <c r="N74" s="1032"/>
      <c r="O74" s="1037"/>
      <c r="P74" s="1082"/>
      <c r="Q74" s="1080"/>
      <c r="R74" s="1082"/>
      <c r="S74" s="1083"/>
      <c r="T74" s="583" t="s">
        <v>3595</v>
      </c>
      <c r="U74" s="383">
        <v>7660</v>
      </c>
      <c r="V74" s="382">
        <v>70</v>
      </c>
      <c r="W74" s="381" t="s">
        <v>3598</v>
      </c>
      <c r="X74" s="379">
        <v>53630</v>
      </c>
      <c r="Y74" s="380" t="s">
        <v>8</v>
      </c>
      <c r="Z74" s="377">
        <v>530</v>
      </c>
      <c r="AA74" s="378" t="s">
        <v>3598</v>
      </c>
      <c r="AB74" s="379">
        <v>45970</v>
      </c>
      <c r="AC74" s="378" t="s">
        <v>8</v>
      </c>
      <c r="AD74" s="377">
        <v>450</v>
      </c>
      <c r="AE74" s="1032"/>
      <c r="AF74" s="1039"/>
      <c r="AG74" s="1032"/>
      <c r="AH74" s="1034"/>
      <c r="AI74" s="1035"/>
      <c r="AJ74" s="1049"/>
      <c r="AK74" s="1032"/>
      <c r="AL74" s="1047"/>
      <c r="AM74" s="1032"/>
      <c r="AN74" s="1051"/>
      <c r="AO74" s="1032"/>
      <c r="AP74" s="1045"/>
      <c r="AQ74" s="1032"/>
      <c r="AR74" s="1043"/>
      <c r="AS74" s="1032"/>
      <c r="AT74" s="1041"/>
      <c r="AU74" s="1029"/>
      <c r="AV74" s="594">
        <v>2150</v>
      </c>
      <c r="AW74" s="1029"/>
      <c r="AX74" s="1031"/>
      <c r="AY74" s="1032"/>
      <c r="AZ74" s="376">
        <v>3</v>
      </c>
      <c r="BA74" s="1032"/>
      <c r="BB74" s="375">
        <v>10</v>
      </c>
      <c r="BC74" s="1032"/>
      <c r="BD74" s="375">
        <v>10</v>
      </c>
      <c r="BE74" s="1032"/>
      <c r="BF74" s="1051"/>
      <c r="BG74" s="1032"/>
      <c r="BH74" s="1037"/>
      <c r="BI74" s="581"/>
      <c r="BJ74" s="601">
        <v>0.99</v>
      </c>
      <c r="BK74" s="590"/>
      <c r="BL74" s="580"/>
      <c r="BM74" s="580"/>
      <c r="BN74" s="1056"/>
      <c r="BO74" s="364"/>
    </row>
    <row r="75" spans="1:67" s="403" customFormat="1" ht="25.5" customHeight="1">
      <c r="A75" s="1060" t="s">
        <v>3616</v>
      </c>
      <c r="B75" s="1060" t="s">
        <v>3487</v>
      </c>
      <c r="C75" s="1076" t="s">
        <v>6</v>
      </c>
      <c r="D75" s="402" t="s">
        <v>3470</v>
      </c>
      <c r="E75" s="388"/>
      <c r="F75" s="401">
        <v>83230</v>
      </c>
      <c r="G75" s="400">
        <v>90830</v>
      </c>
      <c r="H75" s="583" t="s">
        <v>3595</v>
      </c>
      <c r="I75" s="399">
        <v>810</v>
      </c>
      <c r="J75" s="398">
        <v>890</v>
      </c>
      <c r="K75" s="397" t="s">
        <v>7</v>
      </c>
      <c r="L75" s="1032" t="s">
        <v>3598</v>
      </c>
      <c r="M75" s="1050">
        <v>7400</v>
      </c>
      <c r="N75" s="1032" t="s">
        <v>3595</v>
      </c>
      <c r="O75" s="1036">
        <v>70</v>
      </c>
      <c r="P75" s="1032" t="s">
        <v>3598</v>
      </c>
      <c r="Q75" s="1050">
        <v>30400</v>
      </c>
      <c r="R75" s="1032" t="s">
        <v>8</v>
      </c>
      <c r="S75" s="1044">
        <v>300</v>
      </c>
      <c r="T75" s="583" t="s">
        <v>3598</v>
      </c>
      <c r="U75" s="396">
        <v>7600</v>
      </c>
      <c r="V75" s="395">
        <v>70</v>
      </c>
      <c r="W75" s="394"/>
      <c r="X75" s="392"/>
      <c r="Y75" s="380"/>
      <c r="Z75" s="393"/>
      <c r="AA75" s="380"/>
      <c r="AB75" s="392" t="s">
        <v>0</v>
      </c>
      <c r="AC75" s="380"/>
      <c r="AD75" s="391"/>
      <c r="AE75" s="1035" t="s">
        <v>3595</v>
      </c>
      <c r="AF75" s="1038">
        <v>5780</v>
      </c>
      <c r="AG75" s="1032" t="s">
        <v>3598</v>
      </c>
      <c r="AH75" s="1033">
        <v>50</v>
      </c>
      <c r="AI75" s="1035" t="s">
        <v>3607</v>
      </c>
      <c r="AJ75" s="1048">
        <v>30400</v>
      </c>
      <c r="AK75" s="1032" t="s">
        <v>8</v>
      </c>
      <c r="AL75" s="1046">
        <v>300</v>
      </c>
      <c r="AM75" s="1032" t="s">
        <v>8</v>
      </c>
      <c r="AN75" s="1050">
        <v>3640</v>
      </c>
      <c r="AO75" s="1032" t="s">
        <v>3595</v>
      </c>
      <c r="AP75" s="1044">
        <v>30</v>
      </c>
      <c r="AQ75" s="1032" t="s">
        <v>8</v>
      </c>
      <c r="AR75" s="1042">
        <v>1360</v>
      </c>
      <c r="AS75" s="1032" t="s">
        <v>8</v>
      </c>
      <c r="AT75" s="1040">
        <v>10</v>
      </c>
      <c r="AU75" s="1029" t="s">
        <v>3607</v>
      </c>
      <c r="AV75" s="592" t="s">
        <v>10</v>
      </c>
      <c r="AW75" s="1029" t="s">
        <v>3607</v>
      </c>
      <c r="AX75" s="1030" t="s">
        <v>3602</v>
      </c>
      <c r="AY75" s="1032" t="s">
        <v>3601</v>
      </c>
      <c r="AZ75" s="390">
        <v>7500</v>
      </c>
      <c r="BA75" s="1032" t="s">
        <v>3601</v>
      </c>
      <c r="BB75" s="390">
        <v>30400</v>
      </c>
      <c r="BC75" s="1032" t="s">
        <v>3601</v>
      </c>
      <c r="BD75" s="390">
        <v>22430</v>
      </c>
      <c r="BE75" s="1032" t="s">
        <v>8</v>
      </c>
      <c r="BF75" s="1050">
        <v>17850</v>
      </c>
      <c r="BG75" s="1032" t="s">
        <v>3595</v>
      </c>
      <c r="BH75" s="1036">
        <v>170</v>
      </c>
      <c r="BI75" s="406"/>
      <c r="BJ75" s="598" t="s">
        <v>3599</v>
      </c>
      <c r="BK75" s="405"/>
      <c r="BL75" s="580"/>
      <c r="BM75" s="580"/>
      <c r="BN75" s="1056"/>
      <c r="BO75" s="364"/>
    </row>
    <row r="76" spans="1:67" s="403" customFormat="1" ht="25.5" customHeight="1">
      <c r="A76" s="1061"/>
      <c r="B76" s="1075"/>
      <c r="C76" s="1077"/>
      <c r="D76" s="389" t="s">
        <v>3469</v>
      </c>
      <c r="E76" s="388"/>
      <c r="F76" s="387">
        <v>90830</v>
      </c>
      <c r="G76" s="386"/>
      <c r="H76" s="583" t="s">
        <v>3595</v>
      </c>
      <c r="I76" s="383">
        <v>890</v>
      </c>
      <c r="J76" s="385"/>
      <c r="K76" s="384" t="s">
        <v>7</v>
      </c>
      <c r="L76" s="1032"/>
      <c r="M76" s="1051"/>
      <c r="N76" s="1032"/>
      <c r="O76" s="1037"/>
      <c r="P76" s="1032"/>
      <c r="Q76" s="1051"/>
      <c r="R76" s="1032"/>
      <c r="S76" s="1045"/>
      <c r="T76" s="583" t="s">
        <v>3595</v>
      </c>
      <c r="U76" s="383">
        <v>7600</v>
      </c>
      <c r="V76" s="382">
        <v>70</v>
      </c>
      <c r="W76" s="381" t="s">
        <v>3595</v>
      </c>
      <c r="X76" s="379">
        <v>53210</v>
      </c>
      <c r="Y76" s="380" t="s">
        <v>8</v>
      </c>
      <c r="Z76" s="377">
        <v>530</v>
      </c>
      <c r="AA76" s="378" t="s">
        <v>3598</v>
      </c>
      <c r="AB76" s="379">
        <v>45610</v>
      </c>
      <c r="AC76" s="378" t="s">
        <v>8</v>
      </c>
      <c r="AD76" s="377">
        <v>450</v>
      </c>
      <c r="AE76" s="1032"/>
      <c r="AF76" s="1039"/>
      <c r="AG76" s="1032"/>
      <c r="AH76" s="1034"/>
      <c r="AI76" s="1035"/>
      <c r="AJ76" s="1049"/>
      <c r="AK76" s="1032"/>
      <c r="AL76" s="1047"/>
      <c r="AM76" s="1032"/>
      <c r="AN76" s="1051"/>
      <c r="AO76" s="1032"/>
      <c r="AP76" s="1045"/>
      <c r="AQ76" s="1032"/>
      <c r="AR76" s="1043"/>
      <c r="AS76" s="1032"/>
      <c r="AT76" s="1041"/>
      <c r="AU76" s="1029"/>
      <c r="AV76" s="593">
        <v>27330</v>
      </c>
      <c r="AW76" s="1029"/>
      <c r="AX76" s="1031"/>
      <c r="AY76" s="1032"/>
      <c r="AZ76" s="376">
        <v>70</v>
      </c>
      <c r="BA76" s="1032"/>
      <c r="BB76" s="375">
        <v>300</v>
      </c>
      <c r="BC76" s="1032"/>
      <c r="BD76" s="375">
        <v>220</v>
      </c>
      <c r="BE76" s="1032"/>
      <c r="BF76" s="1051"/>
      <c r="BG76" s="1032"/>
      <c r="BH76" s="1037"/>
      <c r="BI76" s="406"/>
      <c r="BJ76" s="599">
        <v>0.63</v>
      </c>
      <c r="BK76" s="405"/>
      <c r="BL76" s="580"/>
      <c r="BM76" s="580"/>
      <c r="BN76" s="1056"/>
      <c r="BO76" s="364"/>
    </row>
    <row r="77" spans="1:67" s="403" customFormat="1" ht="25.5" customHeight="1">
      <c r="A77" s="1061"/>
      <c r="B77" s="1060" t="s">
        <v>3486</v>
      </c>
      <c r="C77" s="1076" t="s">
        <v>6</v>
      </c>
      <c r="D77" s="402" t="s">
        <v>3470</v>
      </c>
      <c r="E77" s="388"/>
      <c r="F77" s="401">
        <v>51640</v>
      </c>
      <c r="G77" s="400">
        <v>59240</v>
      </c>
      <c r="H77" s="583" t="s">
        <v>3598</v>
      </c>
      <c r="I77" s="399">
        <v>490</v>
      </c>
      <c r="J77" s="398">
        <v>570</v>
      </c>
      <c r="K77" s="397" t="s">
        <v>7</v>
      </c>
      <c r="L77" s="1032" t="s">
        <v>3595</v>
      </c>
      <c r="M77" s="1050">
        <v>4440</v>
      </c>
      <c r="N77" s="1032" t="s">
        <v>3595</v>
      </c>
      <c r="O77" s="1036">
        <v>40</v>
      </c>
      <c r="P77" s="1032" t="s">
        <v>3595</v>
      </c>
      <c r="Q77" s="1050">
        <v>18240</v>
      </c>
      <c r="R77" s="1032" t="s">
        <v>8</v>
      </c>
      <c r="S77" s="1044">
        <v>180</v>
      </c>
      <c r="T77" s="583" t="s">
        <v>3595</v>
      </c>
      <c r="U77" s="396">
        <v>7600</v>
      </c>
      <c r="V77" s="395">
        <v>70</v>
      </c>
      <c r="W77" s="394"/>
      <c r="X77" s="392"/>
      <c r="Y77" s="380"/>
      <c r="Z77" s="393"/>
      <c r="AA77" s="380"/>
      <c r="AB77" s="392" t="s">
        <v>0</v>
      </c>
      <c r="AC77" s="380"/>
      <c r="AD77" s="391"/>
      <c r="AE77" s="1035" t="s">
        <v>3598</v>
      </c>
      <c r="AF77" s="1038">
        <v>3470</v>
      </c>
      <c r="AG77" s="1032" t="s">
        <v>3595</v>
      </c>
      <c r="AH77" s="1033">
        <v>30</v>
      </c>
      <c r="AI77" s="1035" t="s">
        <v>3607</v>
      </c>
      <c r="AJ77" s="1048">
        <v>18240</v>
      </c>
      <c r="AK77" s="1032" t="s">
        <v>8</v>
      </c>
      <c r="AL77" s="1046">
        <v>180</v>
      </c>
      <c r="AM77" s="1032" t="s">
        <v>8</v>
      </c>
      <c r="AN77" s="1050">
        <v>2490</v>
      </c>
      <c r="AO77" s="1032" t="s">
        <v>3598</v>
      </c>
      <c r="AP77" s="1044">
        <v>20</v>
      </c>
      <c r="AQ77" s="1032" t="s">
        <v>8</v>
      </c>
      <c r="AR77" s="1042">
        <v>810</v>
      </c>
      <c r="AS77" s="1032" t="s">
        <v>8</v>
      </c>
      <c r="AT77" s="1040">
        <v>8</v>
      </c>
      <c r="AU77" s="1029"/>
      <c r="AV77" s="593" t="s">
        <v>13</v>
      </c>
      <c r="AW77" s="1029" t="s">
        <v>3607</v>
      </c>
      <c r="AX77" s="1030" t="s">
        <v>3602</v>
      </c>
      <c r="AY77" s="1032" t="s">
        <v>3601</v>
      </c>
      <c r="AZ77" s="390">
        <v>4500</v>
      </c>
      <c r="BA77" s="1032" t="s">
        <v>3601</v>
      </c>
      <c r="BB77" s="390">
        <v>18240</v>
      </c>
      <c r="BC77" s="1032" t="s">
        <v>3601</v>
      </c>
      <c r="BD77" s="390">
        <v>13450</v>
      </c>
      <c r="BE77" s="1032" t="s">
        <v>8</v>
      </c>
      <c r="BF77" s="1050">
        <v>10710</v>
      </c>
      <c r="BG77" s="1032" t="s">
        <v>3595</v>
      </c>
      <c r="BH77" s="1036">
        <v>100</v>
      </c>
      <c r="BI77" s="406"/>
      <c r="BJ77" s="598" t="s">
        <v>3599</v>
      </c>
      <c r="BK77" s="405"/>
      <c r="BL77" s="580"/>
      <c r="BM77" s="580"/>
      <c r="BN77" s="1056"/>
      <c r="BO77" s="364"/>
    </row>
    <row r="78" spans="1:67" s="403" customFormat="1" ht="25.5" customHeight="1">
      <c r="A78" s="1061"/>
      <c r="B78" s="1075"/>
      <c r="C78" s="1077"/>
      <c r="D78" s="389" t="s">
        <v>3469</v>
      </c>
      <c r="E78" s="388"/>
      <c r="F78" s="387">
        <v>59240</v>
      </c>
      <c r="G78" s="386"/>
      <c r="H78" s="583" t="s">
        <v>3598</v>
      </c>
      <c r="I78" s="383">
        <v>570</v>
      </c>
      <c r="J78" s="385"/>
      <c r="K78" s="384" t="s">
        <v>7</v>
      </c>
      <c r="L78" s="1032"/>
      <c r="M78" s="1051"/>
      <c r="N78" s="1032"/>
      <c r="O78" s="1037"/>
      <c r="P78" s="1032"/>
      <c r="Q78" s="1051"/>
      <c r="R78" s="1032"/>
      <c r="S78" s="1045"/>
      <c r="T78" s="583" t="s">
        <v>3598</v>
      </c>
      <c r="U78" s="383">
        <v>7600</v>
      </c>
      <c r="V78" s="382">
        <v>70</v>
      </c>
      <c r="W78" s="381" t="s">
        <v>3595</v>
      </c>
      <c r="X78" s="379">
        <v>53210</v>
      </c>
      <c r="Y78" s="380" t="s">
        <v>8</v>
      </c>
      <c r="Z78" s="377">
        <v>530</v>
      </c>
      <c r="AA78" s="378" t="s">
        <v>3595</v>
      </c>
      <c r="AB78" s="379">
        <v>45610</v>
      </c>
      <c r="AC78" s="378" t="s">
        <v>8</v>
      </c>
      <c r="AD78" s="377">
        <v>450</v>
      </c>
      <c r="AE78" s="1032"/>
      <c r="AF78" s="1039"/>
      <c r="AG78" s="1032"/>
      <c r="AH78" s="1034"/>
      <c r="AI78" s="1035"/>
      <c r="AJ78" s="1049"/>
      <c r="AK78" s="1032"/>
      <c r="AL78" s="1047"/>
      <c r="AM78" s="1032"/>
      <c r="AN78" s="1051"/>
      <c r="AO78" s="1032"/>
      <c r="AP78" s="1045"/>
      <c r="AQ78" s="1032"/>
      <c r="AR78" s="1043"/>
      <c r="AS78" s="1032"/>
      <c r="AT78" s="1041"/>
      <c r="AU78" s="1029"/>
      <c r="AV78" s="593">
        <v>16800</v>
      </c>
      <c r="AW78" s="1029"/>
      <c r="AX78" s="1031"/>
      <c r="AY78" s="1032"/>
      <c r="AZ78" s="376">
        <v>40</v>
      </c>
      <c r="BA78" s="1032"/>
      <c r="BB78" s="375">
        <v>180</v>
      </c>
      <c r="BC78" s="1032"/>
      <c r="BD78" s="375">
        <v>130</v>
      </c>
      <c r="BE78" s="1032"/>
      <c r="BF78" s="1051"/>
      <c r="BG78" s="1032"/>
      <c r="BH78" s="1037"/>
      <c r="BI78" s="406"/>
      <c r="BJ78" s="599">
        <v>0.78</v>
      </c>
      <c r="BK78" s="405"/>
      <c r="BL78" s="580"/>
      <c r="BM78" s="580"/>
      <c r="BN78" s="1056"/>
      <c r="BO78" s="364"/>
    </row>
    <row r="79" spans="1:67" s="403" customFormat="1" ht="25.5" customHeight="1">
      <c r="A79" s="1061"/>
      <c r="B79" s="1060" t="s">
        <v>3485</v>
      </c>
      <c r="C79" s="1076" t="s">
        <v>6</v>
      </c>
      <c r="D79" s="402" t="s">
        <v>3470</v>
      </c>
      <c r="E79" s="388"/>
      <c r="F79" s="401">
        <v>40310</v>
      </c>
      <c r="G79" s="400">
        <v>47910</v>
      </c>
      <c r="H79" s="583" t="s">
        <v>3595</v>
      </c>
      <c r="I79" s="399">
        <v>380</v>
      </c>
      <c r="J79" s="398">
        <v>460</v>
      </c>
      <c r="K79" s="397" t="s">
        <v>7</v>
      </c>
      <c r="L79" s="1032" t="s">
        <v>3598</v>
      </c>
      <c r="M79" s="1050">
        <v>3170</v>
      </c>
      <c r="N79" s="1032" t="s">
        <v>3595</v>
      </c>
      <c r="O79" s="1036">
        <v>30</v>
      </c>
      <c r="P79" s="1032" t="s">
        <v>3595</v>
      </c>
      <c r="Q79" s="1050">
        <v>13030</v>
      </c>
      <c r="R79" s="1032" t="s">
        <v>8</v>
      </c>
      <c r="S79" s="1044">
        <v>130</v>
      </c>
      <c r="T79" s="583" t="s">
        <v>3598</v>
      </c>
      <c r="U79" s="396">
        <v>7600</v>
      </c>
      <c r="V79" s="395">
        <v>70</v>
      </c>
      <c r="W79" s="394"/>
      <c r="X79" s="392"/>
      <c r="Y79" s="380"/>
      <c r="Z79" s="393"/>
      <c r="AA79" s="380"/>
      <c r="AB79" s="392" t="s">
        <v>0</v>
      </c>
      <c r="AC79" s="380"/>
      <c r="AD79" s="391"/>
      <c r="AE79" s="1035" t="s">
        <v>3598</v>
      </c>
      <c r="AF79" s="1038">
        <v>2480</v>
      </c>
      <c r="AG79" s="1032" t="s">
        <v>3595</v>
      </c>
      <c r="AH79" s="1033">
        <v>20</v>
      </c>
      <c r="AI79" s="1035" t="s">
        <v>3607</v>
      </c>
      <c r="AJ79" s="1048">
        <v>13030</v>
      </c>
      <c r="AK79" s="1032" t="s">
        <v>8</v>
      </c>
      <c r="AL79" s="1046">
        <v>130</v>
      </c>
      <c r="AM79" s="1032" t="s">
        <v>8</v>
      </c>
      <c r="AN79" s="1050">
        <v>2000</v>
      </c>
      <c r="AO79" s="1032" t="s">
        <v>3595</v>
      </c>
      <c r="AP79" s="1044">
        <v>20</v>
      </c>
      <c r="AQ79" s="1032" t="s">
        <v>8</v>
      </c>
      <c r="AR79" s="1042">
        <v>580</v>
      </c>
      <c r="AS79" s="1032" t="s">
        <v>8</v>
      </c>
      <c r="AT79" s="1040">
        <v>5</v>
      </c>
      <c r="AU79" s="1029"/>
      <c r="AV79" s="593" t="s">
        <v>14</v>
      </c>
      <c r="AW79" s="1029" t="s">
        <v>3603</v>
      </c>
      <c r="AX79" s="1030" t="s">
        <v>3602</v>
      </c>
      <c r="AY79" s="1032" t="s">
        <v>3600</v>
      </c>
      <c r="AZ79" s="390">
        <v>3210</v>
      </c>
      <c r="BA79" s="1032" t="s">
        <v>3600</v>
      </c>
      <c r="BB79" s="390">
        <v>13030</v>
      </c>
      <c r="BC79" s="1032" t="s">
        <v>3600</v>
      </c>
      <c r="BD79" s="390">
        <v>9610</v>
      </c>
      <c r="BE79" s="1032" t="s">
        <v>8</v>
      </c>
      <c r="BF79" s="1050">
        <v>7650</v>
      </c>
      <c r="BG79" s="1032" t="s">
        <v>3595</v>
      </c>
      <c r="BH79" s="1036">
        <v>70</v>
      </c>
      <c r="BI79" s="406"/>
      <c r="BJ79" s="598" t="s">
        <v>3599</v>
      </c>
      <c r="BK79" s="405"/>
      <c r="BL79" s="580"/>
      <c r="BM79" s="580"/>
      <c r="BN79" s="1056"/>
      <c r="BO79" s="364"/>
    </row>
    <row r="80" spans="1:67" s="403" customFormat="1" ht="25.5" customHeight="1">
      <c r="A80" s="1061"/>
      <c r="B80" s="1075"/>
      <c r="C80" s="1077"/>
      <c r="D80" s="389" t="s">
        <v>3469</v>
      </c>
      <c r="E80" s="388"/>
      <c r="F80" s="387">
        <v>47910</v>
      </c>
      <c r="G80" s="386"/>
      <c r="H80" s="583" t="s">
        <v>3595</v>
      </c>
      <c r="I80" s="383">
        <v>460</v>
      </c>
      <c r="J80" s="385"/>
      <c r="K80" s="384" t="s">
        <v>7</v>
      </c>
      <c r="L80" s="1032"/>
      <c r="M80" s="1051"/>
      <c r="N80" s="1032"/>
      <c r="O80" s="1037"/>
      <c r="P80" s="1032"/>
      <c r="Q80" s="1051"/>
      <c r="R80" s="1032"/>
      <c r="S80" s="1045"/>
      <c r="T80" s="583" t="s">
        <v>3595</v>
      </c>
      <c r="U80" s="383">
        <v>7600</v>
      </c>
      <c r="V80" s="382">
        <v>70</v>
      </c>
      <c r="W80" s="381" t="s">
        <v>3595</v>
      </c>
      <c r="X80" s="379">
        <v>53210</v>
      </c>
      <c r="Y80" s="380" t="s">
        <v>8</v>
      </c>
      <c r="Z80" s="377">
        <v>530</v>
      </c>
      <c r="AA80" s="378" t="s">
        <v>3598</v>
      </c>
      <c r="AB80" s="379">
        <v>45610</v>
      </c>
      <c r="AC80" s="378" t="s">
        <v>8</v>
      </c>
      <c r="AD80" s="377">
        <v>450</v>
      </c>
      <c r="AE80" s="1032"/>
      <c r="AF80" s="1039"/>
      <c r="AG80" s="1032"/>
      <c r="AH80" s="1034"/>
      <c r="AI80" s="1035"/>
      <c r="AJ80" s="1049"/>
      <c r="AK80" s="1032"/>
      <c r="AL80" s="1047"/>
      <c r="AM80" s="1032"/>
      <c r="AN80" s="1051"/>
      <c r="AO80" s="1032"/>
      <c r="AP80" s="1045"/>
      <c r="AQ80" s="1032"/>
      <c r="AR80" s="1043"/>
      <c r="AS80" s="1032"/>
      <c r="AT80" s="1041"/>
      <c r="AU80" s="1029"/>
      <c r="AV80" s="593">
        <v>12280</v>
      </c>
      <c r="AW80" s="1029"/>
      <c r="AX80" s="1031"/>
      <c r="AY80" s="1032"/>
      <c r="AZ80" s="376">
        <v>30</v>
      </c>
      <c r="BA80" s="1032"/>
      <c r="BB80" s="375">
        <v>130</v>
      </c>
      <c r="BC80" s="1032"/>
      <c r="BD80" s="375">
        <v>90</v>
      </c>
      <c r="BE80" s="1032"/>
      <c r="BF80" s="1051"/>
      <c r="BG80" s="1032"/>
      <c r="BH80" s="1037"/>
      <c r="BI80" s="406"/>
      <c r="BJ80" s="599">
        <v>0.86</v>
      </c>
      <c r="BK80" s="405"/>
      <c r="BL80" s="580"/>
      <c r="BM80" s="580"/>
      <c r="BN80" s="1056"/>
      <c r="BO80" s="364"/>
    </row>
    <row r="81" spans="1:67" s="403" customFormat="1" ht="25.5" customHeight="1">
      <c r="A81" s="1061"/>
      <c r="B81" s="1060" t="s">
        <v>3484</v>
      </c>
      <c r="C81" s="1076" t="s">
        <v>6</v>
      </c>
      <c r="D81" s="402" t="s">
        <v>3470</v>
      </c>
      <c r="E81" s="388"/>
      <c r="F81" s="401">
        <v>35740</v>
      </c>
      <c r="G81" s="400">
        <v>43340</v>
      </c>
      <c r="H81" s="583" t="s">
        <v>3595</v>
      </c>
      <c r="I81" s="399">
        <v>340</v>
      </c>
      <c r="J81" s="398">
        <v>410</v>
      </c>
      <c r="K81" s="397" t="s">
        <v>7</v>
      </c>
      <c r="L81" s="1032" t="s">
        <v>3598</v>
      </c>
      <c r="M81" s="1050">
        <v>2460</v>
      </c>
      <c r="N81" s="1032" t="s">
        <v>3598</v>
      </c>
      <c r="O81" s="1036">
        <v>20</v>
      </c>
      <c r="P81" s="1032" t="s">
        <v>3595</v>
      </c>
      <c r="Q81" s="1050">
        <v>10130</v>
      </c>
      <c r="R81" s="1032" t="s">
        <v>8</v>
      </c>
      <c r="S81" s="1044">
        <v>100</v>
      </c>
      <c r="T81" s="583" t="s">
        <v>3598</v>
      </c>
      <c r="U81" s="396">
        <v>7600</v>
      </c>
      <c r="V81" s="395">
        <v>70</v>
      </c>
      <c r="W81" s="394"/>
      <c r="X81" s="392"/>
      <c r="Y81" s="380"/>
      <c r="Z81" s="393"/>
      <c r="AA81" s="380"/>
      <c r="AB81" s="392" t="s">
        <v>0</v>
      </c>
      <c r="AC81" s="380"/>
      <c r="AD81" s="391"/>
      <c r="AE81" s="1035" t="s">
        <v>3595</v>
      </c>
      <c r="AF81" s="1038" t="s">
        <v>47</v>
      </c>
      <c r="AG81" s="1032" t="s">
        <v>3595</v>
      </c>
      <c r="AH81" s="1033" t="s">
        <v>47</v>
      </c>
      <c r="AI81" s="1035" t="s">
        <v>3607</v>
      </c>
      <c r="AJ81" s="1048">
        <v>10130</v>
      </c>
      <c r="AK81" s="1032" t="s">
        <v>8</v>
      </c>
      <c r="AL81" s="1046">
        <v>100</v>
      </c>
      <c r="AM81" s="1032" t="s">
        <v>8</v>
      </c>
      <c r="AN81" s="1050">
        <v>1730</v>
      </c>
      <c r="AO81" s="1032" t="s">
        <v>3595</v>
      </c>
      <c r="AP81" s="1044">
        <v>10</v>
      </c>
      <c r="AQ81" s="1032" t="s">
        <v>8</v>
      </c>
      <c r="AR81" s="1042">
        <v>450</v>
      </c>
      <c r="AS81" s="1032" t="s">
        <v>8</v>
      </c>
      <c r="AT81" s="1040">
        <v>4</v>
      </c>
      <c r="AU81" s="1029"/>
      <c r="AV81" s="593" t="s">
        <v>15</v>
      </c>
      <c r="AW81" s="1029" t="s">
        <v>3607</v>
      </c>
      <c r="AX81" s="1030" t="s">
        <v>3605</v>
      </c>
      <c r="AY81" s="1032" t="s">
        <v>3601</v>
      </c>
      <c r="AZ81" s="390">
        <v>2500</v>
      </c>
      <c r="BA81" s="1032" t="s">
        <v>3601</v>
      </c>
      <c r="BB81" s="390">
        <v>10130</v>
      </c>
      <c r="BC81" s="1032" t="s">
        <v>3601</v>
      </c>
      <c r="BD81" s="390">
        <v>7470</v>
      </c>
      <c r="BE81" s="1032" t="s">
        <v>8</v>
      </c>
      <c r="BF81" s="1050">
        <v>5950</v>
      </c>
      <c r="BG81" s="1032" t="s">
        <v>3598</v>
      </c>
      <c r="BH81" s="1036">
        <v>50</v>
      </c>
      <c r="BI81" s="406"/>
      <c r="BJ81" s="598" t="s">
        <v>3599</v>
      </c>
      <c r="BK81" s="405"/>
      <c r="BL81" s="580"/>
      <c r="BM81" s="580"/>
      <c r="BN81" s="1056"/>
      <c r="BO81" s="364"/>
    </row>
    <row r="82" spans="1:67" s="403" customFormat="1" ht="25.5" customHeight="1">
      <c r="A82" s="1061"/>
      <c r="B82" s="1075"/>
      <c r="C82" s="1077"/>
      <c r="D82" s="389" t="s">
        <v>3469</v>
      </c>
      <c r="E82" s="388"/>
      <c r="F82" s="387">
        <v>43340</v>
      </c>
      <c r="G82" s="386"/>
      <c r="H82" s="583" t="s">
        <v>3598</v>
      </c>
      <c r="I82" s="383">
        <v>410</v>
      </c>
      <c r="J82" s="385"/>
      <c r="K82" s="384" t="s">
        <v>7</v>
      </c>
      <c r="L82" s="1032"/>
      <c r="M82" s="1051"/>
      <c r="N82" s="1032"/>
      <c r="O82" s="1037"/>
      <c r="P82" s="1032"/>
      <c r="Q82" s="1051"/>
      <c r="R82" s="1032"/>
      <c r="S82" s="1045"/>
      <c r="T82" s="583" t="s">
        <v>3595</v>
      </c>
      <c r="U82" s="383">
        <v>7600</v>
      </c>
      <c r="V82" s="382">
        <v>70</v>
      </c>
      <c r="W82" s="381" t="s">
        <v>3598</v>
      </c>
      <c r="X82" s="379">
        <v>53210</v>
      </c>
      <c r="Y82" s="380" t="s">
        <v>8</v>
      </c>
      <c r="Z82" s="377">
        <v>530</v>
      </c>
      <c r="AA82" s="378" t="s">
        <v>3595</v>
      </c>
      <c r="AB82" s="379">
        <v>45610</v>
      </c>
      <c r="AC82" s="378" t="s">
        <v>8</v>
      </c>
      <c r="AD82" s="377">
        <v>450</v>
      </c>
      <c r="AE82" s="1032"/>
      <c r="AF82" s="1039"/>
      <c r="AG82" s="1032"/>
      <c r="AH82" s="1034"/>
      <c r="AI82" s="1035"/>
      <c r="AJ82" s="1049"/>
      <c r="AK82" s="1032"/>
      <c r="AL82" s="1047"/>
      <c r="AM82" s="1032"/>
      <c r="AN82" s="1051"/>
      <c r="AO82" s="1032"/>
      <c r="AP82" s="1045"/>
      <c r="AQ82" s="1032"/>
      <c r="AR82" s="1043"/>
      <c r="AS82" s="1032"/>
      <c r="AT82" s="1041"/>
      <c r="AU82" s="1029"/>
      <c r="AV82" s="593">
        <v>9770</v>
      </c>
      <c r="AW82" s="1029"/>
      <c r="AX82" s="1031"/>
      <c r="AY82" s="1032"/>
      <c r="AZ82" s="376">
        <v>20</v>
      </c>
      <c r="BA82" s="1032"/>
      <c r="BB82" s="375">
        <v>100</v>
      </c>
      <c r="BC82" s="1032"/>
      <c r="BD82" s="375">
        <v>70</v>
      </c>
      <c r="BE82" s="1032"/>
      <c r="BF82" s="1051"/>
      <c r="BG82" s="1032"/>
      <c r="BH82" s="1037"/>
      <c r="BI82" s="406"/>
      <c r="BJ82" s="599">
        <v>0.94</v>
      </c>
      <c r="BK82" s="405"/>
      <c r="BL82" s="580"/>
      <c r="BM82" s="580"/>
      <c r="BN82" s="1056"/>
      <c r="BO82" s="364"/>
    </row>
    <row r="83" spans="1:67" s="403" customFormat="1" ht="25.5" customHeight="1">
      <c r="A83" s="1061"/>
      <c r="B83" s="1060" t="s">
        <v>3483</v>
      </c>
      <c r="C83" s="1076" t="s">
        <v>6</v>
      </c>
      <c r="D83" s="402" t="s">
        <v>3470</v>
      </c>
      <c r="E83" s="388"/>
      <c r="F83" s="401">
        <v>31650</v>
      </c>
      <c r="G83" s="400">
        <v>39250</v>
      </c>
      <c r="H83" s="583" t="s">
        <v>3595</v>
      </c>
      <c r="I83" s="399">
        <v>290</v>
      </c>
      <c r="J83" s="398">
        <v>370</v>
      </c>
      <c r="K83" s="397" t="s">
        <v>7</v>
      </c>
      <c r="L83" s="1032" t="s">
        <v>3595</v>
      </c>
      <c r="M83" s="1050">
        <v>1850</v>
      </c>
      <c r="N83" s="1032" t="s">
        <v>3595</v>
      </c>
      <c r="O83" s="1036">
        <v>10</v>
      </c>
      <c r="P83" s="1032" t="s">
        <v>3598</v>
      </c>
      <c r="Q83" s="1050">
        <v>7600</v>
      </c>
      <c r="R83" s="1032" t="s">
        <v>8</v>
      </c>
      <c r="S83" s="1044">
        <v>70</v>
      </c>
      <c r="T83" s="583" t="s">
        <v>3598</v>
      </c>
      <c r="U83" s="396">
        <v>7600</v>
      </c>
      <c r="V83" s="395">
        <v>70</v>
      </c>
      <c r="W83" s="394"/>
      <c r="X83" s="392"/>
      <c r="Y83" s="380"/>
      <c r="Z83" s="393"/>
      <c r="AA83" s="380"/>
      <c r="AB83" s="392" t="s">
        <v>0</v>
      </c>
      <c r="AC83" s="380"/>
      <c r="AD83" s="391"/>
      <c r="AE83" s="1035" t="s">
        <v>3595</v>
      </c>
      <c r="AF83" s="1038" t="s">
        <v>47</v>
      </c>
      <c r="AG83" s="1032" t="s">
        <v>3595</v>
      </c>
      <c r="AH83" s="1033" t="s">
        <v>47</v>
      </c>
      <c r="AI83" s="1035" t="s">
        <v>3603</v>
      </c>
      <c r="AJ83" s="1048">
        <v>7600</v>
      </c>
      <c r="AK83" s="1032" t="s">
        <v>8</v>
      </c>
      <c r="AL83" s="1046">
        <v>70</v>
      </c>
      <c r="AM83" s="1032" t="s">
        <v>8</v>
      </c>
      <c r="AN83" s="1050">
        <v>1300</v>
      </c>
      <c r="AO83" s="1032" t="s">
        <v>3598</v>
      </c>
      <c r="AP83" s="1044">
        <v>10</v>
      </c>
      <c r="AQ83" s="1032" t="s">
        <v>8</v>
      </c>
      <c r="AR83" s="1042">
        <v>340</v>
      </c>
      <c r="AS83" s="1032" t="s">
        <v>8</v>
      </c>
      <c r="AT83" s="1040">
        <v>3</v>
      </c>
      <c r="AU83" s="1029"/>
      <c r="AV83" s="593" t="s">
        <v>16</v>
      </c>
      <c r="AW83" s="1029" t="s">
        <v>3603</v>
      </c>
      <c r="AX83" s="1030" t="s">
        <v>3602</v>
      </c>
      <c r="AY83" s="1032" t="s">
        <v>3600</v>
      </c>
      <c r="AZ83" s="390">
        <v>1870</v>
      </c>
      <c r="BA83" s="1032" t="s">
        <v>3600</v>
      </c>
      <c r="BB83" s="390">
        <v>7600</v>
      </c>
      <c r="BC83" s="1032" t="s">
        <v>3601</v>
      </c>
      <c r="BD83" s="390">
        <v>5600</v>
      </c>
      <c r="BE83" s="1032" t="s">
        <v>8</v>
      </c>
      <c r="BF83" s="1050">
        <v>4460</v>
      </c>
      <c r="BG83" s="1032" t="s">
        <v>3598</v>
      </c>
      <c r="BH83" s="1036">
        <v>40</v>
      </c>
      <c r="BI83" s="406"/>
      <c r="BJ83" s="598" t="s">
        <v>3599</v>
      </c>
      <c r="BK83" s="405"/>
      <c r="BL83" s="580"/>
      <c r="BM83" s="580"/>
      <c r="BN83" s="1056"/>
      <c r="BO83" s="364"/>
    </row>
    <row r="84" spans="1:67" s="403" customFormat="1" ht="25.5" customHeight="1">
      <c r="A84" s="1061"/>
      <c r="B84" s="1075"/>
      <c r="C84" s="1077"/>
      <c r="D84" s="389" t="s">
        <v>3469</v>
      </c>
      <c r="E84" s="388"/>
      <c r="F84" s="387">
        <v>39250</v>
      </c>
      <c r="G84" s="386"/>
      <c r="H84" s="583" t="s">
        <v>3598</v>
      </c>
      <c r="I84" s="383">
        <v>370</v>
      </c>
      <c r="J84" s="385"/>
      <c r="K84" s="384" t="s">
        <v>7</v>
      </c>
      <c r="L84" s="1032"/>
      <c r="M84" s="1051"/>
      <c r="N84" s="1032"/>
      <c r="O84" s="1037"/>
      <c r="P84" s="1032"/>
      <c r="Q84" s="1051"/>
      <c r="R84" s="1032"/>
      <c r="S84" s="1045"/>
      <c r="T84" s="583" t="s">
        <v>3595</v>
      </c>
      <c r="U84" s="383">
        <v>7600</v>
      </c>
      <c r="V84" s="382">
        <v>70</v>
      </c>
      <c r="W84" s="381" t="s">
        <v>3595</v>
      </c>
      <c r="X84" s="379">
        <v>53210</v>
      </c>
      <c r="Y84" s="380" t="s">
        <v>8</v>
      </c>
      <c r="Z84" s="377">
        <v>530</v>
      </c>
      <c r="AA84" s="378" t="s">
        <v>3595</v>
      </c>
      <c r="AB84" s="379">
        <v>45610</v>
      </c>
      <c r="AC84" s="378" t="s">
        <v>8</v>
      </c>
      <c r="AD84" s="377">
        <v>450</v>
      </c>
      <c r="AE84" s="1032"/>
      <c r="AF84" s="1039"/>
      <c r="AG84" s="1032"/>
      <c r="AH84" s="1034"/>
      <c r="AI84" s="1035"/>
      <c r="AJ84" s="1049"/>
      <c r="AK84" s="1032"/>
      <c r="AL84" s="1047"/>
      <c r="AM84" s="1032"/>
      <c r="AN84" s="1051"/>
      <c r="AO84" s="1032"/>
      <c r="AP84" s="1045"/>
      <c r="AQ84" s="1032"/>
      <c r="AR84" s="1043"/>
      <c r="AS84" s="1032"/>
      <c r="AT84" s="1041"/>
      <c r="AU84" s="1029"/>
      <c r="AV84" s="593">
        <v>7500</v>
      </c>
      <c r="AW84" s="1029"/>
      <c r="AX84" s="1031"/>
      <c r="AY84" s="1032"/>
      <c r="AZ84" s="376">
        <v>10</v>
      </c>
      <c r="BA84" s="1032"/>
      <c r="BB84" s="375">
        <v>70</v>
      </c>
      <c r="BC84" s="1032"/>
      <c r="BD84" s="375">
        <v>50</v>
      </c>
      <c r="BE84" s="1032"/>
      <c r="BF84" s="1051"/>
      <c r="BG84" s="1032"/>
      <c r="BH84" s="1037"/>
      <c r="BI84" s="406"/>
      <c r="BJ84" s="599">
        <v>0.9</v>
      </c>
      <c r="BK84" s="405"/>
      <c r="BL84" s="580"/>
      <c r="BM84" s="580"/>
      <c r="BN84" s="1056"/>
      <c r="BO84" s="364"/>
    </row>
    <row r="85" spans="1:67" s="403" customFormat="1" ht="25.5" customHeight="1">
      <c r="A85" s="1061"/>
      <c r="B85" s="1060" t="s">
        <v>3482</v>
      </c>
      <c r="C85" s="1076" t="s">
        <v>6</v>
      </c>
      <c r="D85" s="402" t="s">
        <v>3470</v>
      </c>
      <c r="E85" s="388"/>
      <c r="F85" s="401">
        <v>29250</v>
      </c>
      <c r="G85" s="400">
        <v>36850</v>
      </c>
      <c r="H85" s="583" t="s">
        <v>3598</v>
      </c>
      <c r="I85" s="399">
        <v>270</v>
      </c>
      <c r="J85" s="398">
        <v>350</v>
      </c>
      <c r="K85" s="397" t="s">
        <v>7</v>
      </c>
      <c r="L85" s="1032" t="s">
        <v>3598</v>
      </c>
      <c r="M85" s="1050">
        <v>1480</v>
      </c>
      <c r="N85" s="1032" t="s">
        <v>3598</v>
      </c>
      <c r="O85" s="1036">
        <v>10</v>
      </c>
      <c r="P85" s="1032" t="s">
        <v>3595</v>
      </c>
      <c r="Q85" s="1050">
        <v>6080</v>
      </c>
      <c r="R85" s="1032" t="s">
        <v>8</v>
      </c>
      <c r="S85" s="1044">
        <v>60</v>
      </c>
      <c r="T85" s="583" t="s">
        <v>3598</v>
      </c>
      <c r="U85" s="396">
        <v>7600</v>
      </c>
      <c r="V85" s="395">
        <v>70</v>
      </c>
      <c r="W85" s="394"/>
      <c r="X85" s="392"/>
      <c r="Y85" s="380"/>
      <c r="Z85" s="393"/>
      <c r="AA85" s="380"/>
      <c r="AB85" s="392" t="s">
        <v>0</v>
      </c>
      <c r="AC85" s="380"/>
      <c r="AD85" s="391"/>
      <c r="AE85" s="1035" t="s">
        <v>3595</v>
      </c>
      <c r="AF85" s="1038" t="s">
        <v>47</v>
      </c>
      <c r="AG85" s="1032" t="s">
        <v>3598</v>
      </c>
      <c r="AH85" s="1033" t="s">
        <v>47</v>
      </c>
      <c r="AI85" s="1035" t="s">
        <v>3603</v>
      </c>
      <c r="AJ85" s="1048">
        <v>6080</v>
      </c>
      <c r="AK85" s="1032" t="s">
        <v>8</v>
      </c>
      <c r="AL85" s="1046">
        <v>60</v>
      </c>
      <c r="AM85" s="1032" t="s">
        <v>8</v>
      </c>
      <c r="AN85" s="1050">
        <v>1040</v>
      </c>
      <c r="AO85" s="1032" t="s">
        <v>3595</v>
      </c>
      <c r="AP85" s="1044">
        <v>10</v>
      </c>
      <c r="AQ85" s="1032" t="s">
        <v>8</v>
      </c>
      <c r="AR85" s="1042">
        <v>300</v>
      </c>
      <c r="AS85" s="1032" t="s">
        <v>8</v>
      </c>
      <c r="AT85" s="1040">
        <v>3</v>
      </c>
      <c r="AU85" s="1029"/>
      <c r="AV85" s="593" t="s">
        <v>17</v>
      </c>
      <c r="AW85" s="1029" t="s">
        <v>3603</v>
      </c>
      <c r="AX85" s="1030" t="s">
        <v>3605</v>
      </c>
      <c r="AY85" s="1032" t="s">
        <v>3601</v>
      </c>
      <c r="AZ85" s="390">
        <v>1500</v>
      </c>
      <c r="BA85" s="1032" t="s">
        <v>3600</v>
      </c>
      <c r="BB85" s="390">
        <v>6080</v>
      </c>
      <c r="BC85" s="1032" t="s">
        <v>3600</v>
      </c>
      <c r="BD85" s="390">
        <v>4480</v>
      </c>
      <c r="BE85" s="1032" t="s">
        <v>8</v>
      </c>
      <c r="BF85" s="1050">
        <v>3570</v>
      </c>
      <c r="BG85" s="1032" t="s">
        <v>3598</v>
      </c>
      <c r="BH85" s="1036">
        <v>30</v>
      </c>
      <c r="BI85" s="406"/>
      <c r="BJ85" s="598" t="s">
        <v>3599</v>
      </c>
      <c r="BK85" s="405"/>
      <c r="BL85" s="580"/>
      <c r="BM85" s="580"/>
      <c r="BN85" s="1056"/>
      <c r="BO85" s="364"/>
    </row>
    <row r="86" spans="1:67" s="403" customFormat="1" ht="25.5" customHeight="1">
      <c r="A86" s="1061"/>
      <c r="B86" s="1075"/>
      <c r="C86" s="1077"/>
      <c r="D86" s="389" t="s">
        <v>3469</v>
      </c>
      <c r="E86" s="388"/>
      <c r="F86" s="387">
        <v>36850</v>
      </c>
      <c r="G86" s="386"/>
      <c r="H86" s="583" t="s">
        <v>3595</v>
      </c>
      <c r="I86" s="383">
        <v>350</v>
      </c>
      <c r="J86" s="385"/>
      <c r="K86" s="384" t="s">
        <v>7</v>
      </c>
      <c r="L86" s="1032"/>
      <c r="M86" s="1051"/>
      <c r="N86" s="1032"/>
      <c r="O86" s="1037"/>
      <c r="P86" s="1032"/>
      <c r="Q86" s="1051"/>
      <c r="R86" s="1032"/>
      <c r="S86" s="1045"/>
      <c r="T86" s="583" t="s">
        <v>3595</v>
      </c>
      <c r="U86" s="383">
        <v>7600</v>
      </c>
      <c r="V86" s="382">
        <v>70</v>
      </c>
      <c r="W86" s="381" t="s">
        <v>3595</v>
      </c>
      <c r="X86" s="379">
        <v>53210</v>
      </c>
      <c r="Y86" s="380" t="s">
        <v>8</v>
      </c>
      <c r="Z86" s="377">
        <v>530</v>
      </c>
      <c r="AA86" s="378" t="s">
        <v>3595</v>
      </c>
      <c r="AB86" s="379">
        <v>45610</v>
      </c>
      <c r="AC86" s="378" t="s">
        <v>8</v>
      </c>
      <c r="AD86" s="377">
        <v>450</v>
      </c>
      <c r="AE86" s="1032"/>
      <c r="AF86" s="1039"/>
      <c r="AG86" s="1032"/>
      <c r="AH86" s="1034"/>
      <c r="AI86" s="1035"/>
      <c r="AJ86" s="1049"/>
      <c r="AK86" s="1032"/>
      <c r="AL86" s="1047"/>
      <c r="AM86" s="1032"/>
      <c r="AN86" s="1051"/>
      <c r="AO86" s="1032"/>
      <c r="AP86" s="1045"/>
      <c r="AQ86" s="1032"/>
      <c r="AR86" s="1043"/>
      <c r="AS86" s="1032"/>
      <c r="AT86" s="1041"/>
      <c r="AU86" s="1029"/>
      <c r="AV86" s="593">
        <v>6130</v>
      </c>
      <c r="AW86" s="1029"/>
      <c r="AX86" s="1031"/>
      <c r="AY86" s="1032"/>
      <c r="AZ86" s="376">
        <v>10</v>
      </c>
      <c r="BA86" s="1032"/>
      <c r="BB86" s="375">
        <v>60</v>
      </c>
      <c r="BC86" s="1032"/>
      <c r="BD86" s="375">
        <v>40</v>
      </c>
      <c r="BE86" s="1032"/>
      <c r="BF86" s="1051"/>
      <c r="BG86" s="1032"/>
      <c r="BH86" s="1037"/>
      <c r="BJ86" s="599">
        <v>0.92</v>
      </c>
      <c r="BK86" s="404"/>
      <c r="BL86" s="580"/>
      <c r="BM86" s="580"/>
      <c r="BN86" s="1056"/>
      <c r="BO86" s="364"/>
    </row>
    <row r="87" spans="1:67" s="374" customFormat="1" ht="25.5" customHeight="1">
      <c r="A87" s="1061"/>
      <c r="B87" s="1060" t="s">
        <v>3481</v>
      </c>
      <c r="C87" s="1076" t="s">
        <v>6</v>
      </c>
      <c r="D87" s="402" t="s">
        <v>3470</v>
      </c>
      <c r="E87" s="388"/>
      <c r="F87" s="401">
        <v>27610</v>
      </c>
      <c r="G87" s="400">
        <v>35210</v>
      </c>
      <c r="H87" s="583" t="s">
        <v>3598</v>
      </c>
      <c r="I87" s="399">
        <v>250</v>
      </c>
      <c r="J87" s="398">
        <v>330</v>
      </c>
      <c r="K87" s="397" t="s">
        <v>7</v>
      </c>
      <c r="L87" s="1032" t="s">
        <v>3598</v>
      </c>
      <c r="M87" s="1050">
        <v>1230</v>
      </c>
      <c r="N87" s="1032" t="s">
        <v>3595</v>
      </c>
      <c r="O87" s="1036">
        <v>10</v>
      </c>
      <c r="P87" s="1032" t="s">
        <v>3595</v>
      </c>
      <c r="Q87" s="1050">
        <v>5060</v>
      </c>
      <c r="R87" s="1032" t="s">
        <v>8</v>
      </c>
      <c r="S87" s="1044">
        <v>50</v>
      </c>
      <c r="T87" s="583" t="s">
        <v>3595</v>
      </c>
      <c r="U87" s="396">
        <v>7600</v>
      </c>
      <c r="V87" s="395">
        <v>70</v>
      </c>
      <c r="W87" s="394"/>
      <c r="X87" s="392"/>
      <c r="Y87" s="380"/>
      <c r="Z87" s="393"/>
      <c r="AA87" s="380"/>
      <c r="AB87" s="392" t="s">
        <v>0</v>
      </c>
      <c r="AC87" s="380"/>
      <c r="AD87" s="391"/>
      <c r="AE87" s="1035" t="s">
        <v>3595</v>
      </c>
      <c r="AF87" s="1038" t="s">
        <v>47</v>
      </c>
      <c r="AG87" s="1032" t="s">
        <v>3595</v>
      </c>
      <c r="AH87" s="1033" t="s">
        <v>47</v>
      </c>
      <c r="AI87" s="1035" t="s">
        <v>3603</v>
      </c>
      <c r="AJ87" s="1048">
        <v>5060</v>
      </c>
      <c r="AK87" s="1032" t="s">
        <v>8</v>
      </c>
      <c r="AL87" s="1046">
        <v>50</v>
      </c>
      <c r="AM87" s="1032" t="s">
        <v>8</v>
      </c>
      <c r="AN87" s="1050">
        <v>860</v>
      </c>
      <c r="AO87" s="1032" t="s">
        <v>3595</v>
      </c>
      <c r="AP87" s="1044">
        <v>8</v>
      </c>
      <c r="AQ87" s="1032" t="s">
        <v>8</v>
      </c>
      <c r="AR87" s="1042">
        <v>270</v>
      </c>
      <c r="AS87" s="1032" t="s">
        <v>8</v>
      </c>
      <c r="AT87" s="1040">
        <v>2</v>
      </c>
      <c r="AU87" s="1029"/>
      <c r="AV87" s="593" t="s">
        <v>18</v>
      </c>
      <c r="AW87" s="1029" t="s">
        <v>3607</v>
      </c>
      <c r="AX87" s="1030" t="s">
        <v>3602</v>
      </c>
      <c r="AY87" s="1032" t="s">
        <v>3600</v>
      </c>
      <c r="AZ87" s="390">
        <v>1250</v>
      </c>
      <c r="BA87" s="1032" t="s">
        <v>3601</v>
      </c>
      <c r="BB87" s="390">
        <v>5060</v>
      </c>
      <c r="BC87" s="1032" t="s">
        <v>3600</v>
      </c>
      <c r="BD87" s="390">
        <v>3730</v>
      </c>
      <c r="BE87" s="1032" t="s">
        <v>8</v>
      </c>
      <c r="BF87" s="1050">
        <v>2970</v>
      </c>
      <c r="BG87" s="1032" t="s">
        <v>3595</v>
      </c>
      <c r="BH87" s="1036">
        <v>20</v>
      </c>
      <c r="BI87" s="581"/>
      <c r="BJ87" s="598" t="s">
        <v>3599</v>
      </c>
      <c r="BK87" s="590"/>
      <c r="BL87" s="580"/>
      <c r="BM87" s="580"/>
      <c r="BN87" s="1056"/>
      <c r="BO87" s="364"/>
    </row>
    <row r="88" spans="1:67" s="374" customFormat="1" ht="25.5" customHeight="1">
      <c r="A88" s="1061"/>
      <c r="B88" s="1075"/>
      <c r="C88" s="1077"/>
      <c r="D88" s="389" t="s">
        <v>3469</v>
      </c>
      <c r="E88" s="388"/>
      <c r="F88" s="387">
        <v>35210</v>
      </c>
      <c r="G88" s="386"/>
      <c r="H88" s="583" t="s">
        <v>3598</v>
      </c>
      <c r="I88" s="383">
        <v>330</v>
      </c>
      <c r="J88" s="385"/>
      <c r="K88" s="384" t="s">
        <v>7</v>
      </c>
      <c r="L88" s="1032"/>
      <c r="M88" s="1051"/>
      <c r="N88" s="1032"/>
      <c r="O88" s="1037"/>
      <c r="P88" s="1032"/>
      <c r="Q88" s="1051"/>
      <c r="R88" s="1032"/>
      <c r="S88" s="1045"/>
      <c r="T88" s="583" t="s">
        <v>3595</v>
      </c>
      <c r="U88" s="383">
        <v>7600</v>
      </c>
      <c r="V88" s="382">
        <v>70</v>
      </c>
      <c r="W88" s="381" t="s">
        <v>3595</v>
      </c>
      <c r="X88" s="379">
        <v>53210</v>
      </c>
      <c r="Y88" s="380" t="s">
        <v>8</v>
      </c>
      <c r="Z88" s="377">
        <v>530</v>
      </c>
      <c r="AA88" s="378" t="s">
        <v>3595</v>
      </c>
      <c r="AB88" s="379">
        <v>45610</v>
      </c>
      <c r="AC88" s="378" t="s">
        <v>8</v>
      </c>
      <c r="AD88" s="377">
        <v>450</v>
      </c>
      <c r="AE88" s="1032"/>
      <c r="AF88" s="1039"/>
      <c r="AG88" s="1032"/>
      <c r="AH88" s="1034"/>
      <c r="AI88" s="1035"/>
      <c r="AJ88" s="1049"/>
      <c r="AK88" s="1032"/>
      <c r="AL88" s="1047"/>
      <c r="AM88" s="1032"/>
      <c r="AN88" s="1051"/>
      <c r="AO88" s="1032"/>
      <c r="AP88" s="1045"/>
      <c r="AQ88" s="1032"/>
      <c r="AR88" s="1043"/>
      <c r="AS88" s="1032"/>
      <c r="AT88" s="1041"/>
      <c r="AU88" s="1029"/>
      <c r="AV88" s="593">
        <v>5220</v>
      </c>
      <c r="AW88" s="1029"/>
      <c r="AX88" s="1031"/>
      <c r="AY88" s="1032"/>
      <c r="AZ88" s="376">
        <v>10</v>
      </c>
      <c r="BA88" s="1032"/>
      <c r="BB88" s="375">
        <v>50</v>
      </c>
      <c r="BC88" s="1032"/>
      <c r="BD88" s="375">
        <v>30</v>
      </c>
      <c r="BE88" s="1032"/>
      <c r="BF88" s="1051"/>
      <c r="BG88" s="1032"/>
      <c r="BH88" s="1037"/>
      <c r="BI88" s="581"/>
      <c r="BJ88" s="599">
        <v>0.9</v>
      </c>
      <c r="BK88" s="590"/>
      <c r="BL88" s="580"/>
      <c r="BM88" s="580"/>
      <c r="BN88" s="1056"/>
      <c r="BO88" s="364"/>
    </row>
    <row r="89" spans="1:67" s="374" customFormat="1" ht="25.5" customHeight="1">
      <c r="A89" s="1061"/>
      <c r="B89" s="1060" t="s">
        <v>3480</v>
      </c>
      <c r="C89" s="1076" t="s">
        <v>6</v>
      </c>
      <c r="D89" s="402" t="s">
        <v>3470</v>
      </c>
      <c r="E89" s="388"/>
      <c r="F89" s="401">
        <v>27110</v>
      </c>
      <c r="G89" s="400">
        <v>34710</v>
      </c>
      <c r="H89" s="583" t="s">
        <v>3598</v>
      </c>
      <c r="I89" s="399">
        <v>250</v>
      </c>
      <c r="J89" s="398">
        <v>330</v>
      </c>
      <c r="K89" s="397" t="s">
        <v>7</v>
      </c>
      <c r="L89" s="1032" t="s">
        <v>3598</v>
      </c>
      <c r="M89" s="1050">
        <v>1050</v>
      </c>
      <c r="N89" s="1032" t="s">
        <v>3598</v>
      </c>
      <c r="O89" s="1036">
        <v>10</v>
      </c>
      <c r="P89" s="1032" t="s">
        <v>3598</v>
      </c>
      <c r="Q89" s="1050">
        <v>4340</v>
      </c>
      <c r="R89" s="1032" t="s">
        <v>8</v>
      </c>
      <c r="S89" s="1044">
        <v>40</v>
      </c>
      <c r="T89" s="583" t="s">
        <v>3598</v>
      </c>
      <c r="U89" s="396">
        <v>7600</v>
      </c>
      <c r="V89" s="395">
        <v>70</v>
      </c>
      <c r="W89" s="394"/>
      <c r="X89" s="392"/>
      <c r="Y89" s="380"/>
      <c r="Z89" s="393"/>
      <c r="AA89" s="380"/>
      <c r="AB89" s="392" t="s">
        <v>0</v>
      </c>
      <c r="AC89" s="380"/>
      <c r="AD89" s="391"/>
      <c r="AE89" s="1035" t="s">
        <v>3595</v>
      </c>
      <c r="AF89" s="1038" t="s">
        <v>47</v>
      </c>
      <c r="AG89" s="1032" t="s">
        <v>3598</v>
      </c>
      <c r="AH89" s="1033" t="s">
        <v>47</v>
      </c>
      <c r="AI89" s="1035" t="s">
        <v>3607</v>
      </c>
      <c r="AJ89" s="1048">
        <v>4340</v>
      </c>
      <c r="AK89" s="1032" t="s">
        <v>8</v>
      </c>
      <c r="AL89" s="1046">
        <v>40</v>
      </c>
      <c r="AM89" s="1032" t="s">
        <v>8</v>
      </c>
      <c r="AN89" s="1050">
        <v>740</v>
      </c>
      <c r="AO89" s="1032" t="s">
        <v>3598</v>
      </c>
      <c r="AP89" s="1044">
        <v>7</v>
      </c>
      <c r="AQ89" s="1032" t="s">
        <v>8</v>
      </c>
      <c r="AR89" s="1042">
        <v>250</v>
      </c>
      <c r="AS89" s="1032" t="s">
        <v>8</v>
      </c>
      <c r="AT89" s="1040">
        <v>2</v>
      </c>
      <c r="AU89" s="1029"/>
      <c r="AV89" s="593" t="s">
        <v>19</v>
      </c>
      <c r="AW89" s="1029" t="s">
        <v>3603</v>
      </c>
      <c r="AX89" s="1030" t="s">
        <v>3602</v>
      </c>
      <c r="AY89" s="1032" t="s">
        <v>3601</v>
      </c>
      <c r="AZ89" s="390">
        <v>1070</v>
      </c>
      <c r="BA89" s="1032" t="s">
        <v>3600</v>
      </c>
      <c r="BB89" s="390">
        <v>4340</v>
      </c>
      <c r="BC89" s="1032" t="s">
        <v>3600</v>
      </c>
      <c r="BD89" s="390">
        <v>3200</v>
      </c>
      <c r="BE89" s="1032" t="s">
        <v>8</v>
      </c>
      <c r="BF89" s="1050">
        <v>2550</v>
      </c>
      <c r="BG89" s="1032" t="s">
        <v>3595</v>
      </c>
      <c r="BH89" s="1036">
        <v>20</v>
      </c>
      <c r="BI89" s="581"/>
      <c r="BJ89" s="598" t="s">
        <v>3599</v>
      </c>
      <c r="BK89" s="590"/>
      <c r="BL89" s="580"/>
      <c r="BM89" s="580"/>
      <c r="BN89" s="1056"/>
      <c r="BO89" s="364"/>
    </row>
    <row r="90" spans="1:67" s="374" customFormat="1" ht="25.5" customHeight="1">
      <c r="A90" s="1061"/>
      <c r="B90" s="1075"/>
      <c r="C90" s="1077"/>
      <c r="D90" s="389" t="s">
        <v>3469</v>
      </c>
      <c r="E90" s="388"/>
      <c r="F90" s="387">
        <v>34710</v>
      </c>
      <c r="G90" s="386"/>
      <c r="H90" s="583" t="s">
        <v>3598</v>
      </c>
      <c r="I90" s="383">
        <v>330</v>
      </c>
      <c r="J90" s="385"/>
      <c r="K90" s="384" t="s">
        <v>7</v>
      </c>
      <c r="L90" s="1032"/>
      <c r="M90" s="1051"/>
      <c r="N90" s="1032"/>
      <c r="O90" s="1037"/>
      <c r="P90" s="1032"/>
      <c r="Q90" s="1051"/>
      <c r="R90" s="1032"/>
      <c r="S90" s="1045"/>
      <c r="T90" s="583" t="s">
        <v>3595</v>
      </c>
      <c r="U90" s="383">
        <v>7600</v>
      </c>
      <c r="V90" s="382">
        <v>70</v>
      </c>
      <c r="W90" s="381" t="s">
        <v>3595</v>
      </c>
      <c r="X90" s="379">
        <v>53210</v>
      </c>
      <c r="Y90" s="380" t="s">
        <v>8</v>
      </c>
      <c r="Z90" s="377">
        <v>530</v>
      </c>
      <c r="AA90" s="378" t="s">
        <v>3598</v>
      </c>
      <c r="AB90" s="379">
        <v>45610</v>
      </c>
      <c r="AC90" s="378" t="s">
        <v>8</v>
      </c>
      <c r="AD90" s="377">
        <v>450</v>
      </c>
      <c r="AE90" s="1032"/>
      <c r="AF90" s="1039"/>
      <c r="AG90" s="1032"/>
      <c r="AH90" s="1034"/>
      <c r="AI90" s="1035"/>
      <c r="AJ90" s="1049"/>
      <c r="AK90" s="1032"/>
      <c r="AL90" s="1047"/>
      <c r="AM90" s="1032"/>
      <c r="AN90" s="1051"/>
      <c r="AO90" s="1032"/>
      <c r="AP90" s="1045"/>
      <c r="AQ90" s="1032"/>
      <c r="AR90" s="1043"/>
      <c r="AS90" s="1032"/>
      <c r="AT90" s="1041"/>
      <c r="AU90" s="1029"/>
      <c r="AV90" s="593">
        <v>4660</v>
      </c>
      <c r="AW90" s="1029"/>
      <c r="AX90" s="1031"/>
      <c r="AY90" s="1032"/>
      <c r="AZ90" s="376">
        <v>10</v>
      </c>
      <c r="BA90" s="1032"/>
      <c r="BB90" s="375">
        <v>40</v>
      </c>
      <c r="BC90" s="1032"/>
      <c r="BD90" s="375">
        <v>30</v>
      </c>
      <c r="BE90" s="1032"/>
      <c r="BF90" s="1051"/>
      <c r="BG90" s="1032"/>
      <c r="BH90" s="1037"/>
      <c r="BI90" s="581"/>
      <c r="BJ90" s="599">
        <v>0.91100000000000003</v>
      </c>
      <c r="BK90" s="590"/>
      <c r="BL90" s="580"/>
      <c r="BM90" s="580"/>
      <c r="BN90" s="1056"/>
      <c r="BO90" s="364"/>
    </row>
    <row r="91" spans="1:67" s="374" customFormat="1" ht="25.5" customHeight="1">
      <c r="A91" s="1061"/>
      <c r="B91" s="1060" t="s">
        <v>3479</v>
      </c>
      <c r="C91" s="1076" t="s">
        <v>6</v>
      </c>
      <c r="D91" s="402" t="s">
        <v>3470</v>
      </c>
      <c r="E91" s="388"/>
      <c r="F91" s="401">
        <v>26170</v>
      </c>
      <c r="G91" s="400">
        <v>33770</v>
      </c>
      <c r="H91" s="583" t="s">
        <v>3595</v>
      </c>
      <c r="I91" s="399">
        <v>240</v>
      </c>
      <c r="J91" s="398">
        <v>320</v>
      </c>
      <c r="K91" s="397" t="s">
        <v>7</v>
      </c>
      <c r="L91" s="1032" t="s">
        <v>3598</v>
      </c>
      <c r="M91" s="1050">
        <v>920</v>
      </c>
      <c r="N91" s="1032" t="s">
        <v>3595</v>
      </c>
      <c r="O91" s="1036">
        <v>9</v>
      </c>
      <c r="P91" s="1032" t="s">
        <v>3598</v>
      </c>
      <c r="Q91" s="1050">
        <v>3800</v>
      </c>
      <c r="R91" s="1032" t="s">
        <v>8</v>
      </c>
      <c r="S91" s="1044">
        <v>30</v>
      </c>
      <c r="T91" s="583" t="s">
        <v>3595</v>
      </c>
      <c r="U91" s="396">
        <v>7600</v>
      </c>
      <c r="V91" s="395">
        <v>70</v>
      </c>
      <c r="W91" s="394"/>
      <c r="X91" s="392"/>
      <c r="Y91" s="380"/>
      <c r="Z91" s="393"/>
      <c r="AA91" s="380"/>
      <c r="AB91" s="392" t="s">
        <v>0</v>
      </c>
      <c r="AC91" s="380"/>
      <c r="AD91" s="391"/>
      <c r="AE91" s="1035" t="s">
        <v>3595</v>
      </c>
      <c r="AF91" s="1038" t="s">
        <v>47</v>
      </c>
      <c r="AG91" s="1032" t="s">
        <v>3598</v>
      </c>
      <c r="AH91" s="1033" t="s">
        <v>47</v>
      </c>
      <c r="AI91" s="1035" t="s">
        <v>3603</v>
      </c>
      <c r="AJ91" s="1048">
        <v>3800</v>
      </c>
      <c r="AK91" s="1032" t="s">
        <v>8</v>
      </c>
      <c r="AL91" s="1046">
        <v>30</v>
      </c>
      <c r="AM91" s="1032" t="s">
        <v>8</v>
      </c>
      <c r="AN91" s="1050">
        <v>650</v>
      </c>
      <c r="AO91" s="1032" t="s">
        <v>3595</v>
      </c>
      <c r="AP91" s="1044">
        <v>6</v>
      </c>
      <c r="AQ91" s="1032" t="s">
        <v>8</v>
      </c>
      <c r="AR91" s="1042">
        <v>230</v>
      </c>
      <c r="AS91" s="1032" t="s">
        <v>8</v>
      </c>
      <c r="AT91" s="1040">
        <v>2</v>
      </c>
      <c r="AU91" s="1029"/>
      <c r="AV91" s="593" t="s">
        <v>20</v>
      </c>
      <c r="AW91" s="1029" t="s">
        <v>3603</v>
      </c>
      <c r="AX91" s="1030" t="s">
        <v>3602</v>
      </c>
      <c r="AY91" s="1032" t="s">
        <v>3601</v>
      </c>
      <c r="AZ91" s="390">
        <v>930</v>
      </c>
      <c r="BA91" s="1032" t="s">
        <v>3601</v>
      </c>
      <c r="BB91" s="390">
        <v>3800</v>
      </c>
      <c r="BC91" s="1032" t="s">
        <v>3601</v>
      </c>
      <c r="BD91" s="390">
        <v>2800</v>
      </c>
      <c r="BE91" s="1032" t="s">
        <v>8</v>
      </c>
      <c r="BF91" s="1050">
        <v>2230</v>
      </c>
      <c r="BG91" s="1032" t="s">
        <v>3598</v>
      </c>
      <c r="BH91" s="1036">
        <v>20</v>
      </c>
      <c r="BI91" s="581"/>
      <c r="BJ91" s="598" t="s">
        <v>3599</v>
      </c>
      <c r="BK91" s="590"/>
      <c r="BL91" s="580"/>
      <c r="BM91" s="580"/>
      <c r="BN91" s="1056"/>
      <c r="BO91" s="364"/>
    </row>
    <row r="92" spans="1:67" s="374" customFormat="1" ht="25.5" customHeight="1">
      <c r="A92" s="1061"/>
      <c r="B92" s="1075"/>
      <c r="C92" s="1077"/>
      <c r="D92" s="389" t="s">
        <v>3469</v>
      </c>
      <c r="E92" s="388"/>
      <c r="F92" s="387">
        <v>33770</v>
      </c>
      <c r="G92" s="386"/>
      <c r="H92" s="583" t="s">
        <v>3595</v>
      </c>
      <c r="I92" s="383">
        <v>320</v>
      </c>
      <c r="J92" s="385"/>
      <c r="K92" s="384" t="s">
        <v>7</v>
      </c>
      <c r="L92" s="1032"/>
      <c r="M92" s="1051"/>
      <c r="N92" s="1032"/>
      <c r="O92" s="1037"/>
      <c r="P92" s="1032"/>
      <c r="Q92" s="1051"/>
      <c r="R92" s="1032"/>
      <c r="S92" s="1045"/>
      <c r="T92" s="583" t="s">
        <v>3595</v>
      </c>
      <c r="U92" s="383">
        <v>7600</v>
      </c>
      <c r="V92" s="382">
        <v>70</v>
      </c>
      <c r="W92" s="381" t="s">
        <v>3595</v>
      </c>
      <c r="X92" s="379">
        <v>53210</v>
      </c>
      <c r="Y92" s="380" t="s">
        <v>8</v>
      </c>
      <c r="Z92" s="377">
        <v>530</v>
      </c>
      <c r="AA92" s="378" t="s">
        <v>3595</v>
      </c>
      <c r="AB92" s="379">
        <v>45610</v>
      </c>
      <c r="AC92" s="378" t="s">
        <v>8</v>
      </c>
      <c r="AD92" s="377">
        <v>450</v>
      </c>
      <c r="AE92" s="1032"/>
      <c r="AF92" s="1039"/>
      <c r="AG92" s="1032"/>
      <c r="AH92" s="1034"/>
      <c r="AI92" s="1035"/>
      <c r="AJ92" s="1049"/>
      <c r="AK92" s="1032"/>
      <c r="AL92" s="1047"/>
      <c r="AM92" s="1032"/>
      <c r="AN92" s="1051"/>
      <c r="AO92" s="1032"/>
      <c r="AP92" s="1045"/>
      <c r="AQ92" s="1032"/>
      <c r="AR92" s="1043"/>
      <c r="AS92" s="1032"/>
      <c r="AT92" s="1041"/>
      <c r="AU92" s="1029"/>
      <c r="AV92" s="593">
        <v>4250</v>
      </c>
      <c r="AW92" s="1029"/>
      <c r="AX92" s="1031"/>
      <c r="AY92" s="1032"/>
      <c r="AZ92" s="376">
        <v>9</v>
      </c>
      <c r="BA92" s="1032"/>
      <c r="BB92" s="375">
        <v>30</v>
      </c>
      <c r="BC92" s="1032"/>
      <c r="BD92" s="375">
        <v>20</v>
      </c>
      <c r="BE92" s="1032"/>
      <c r="BF92" s="1051"/>
      <c r="BG92" s="1032"/>
      <c r="BH92" s="1037"/>
      <c r="BI92" s="581"/>
      <c r="BJ92" s="599">
        <v>0.93</v>
      </c>
      <c r="BK92" s="590"/>
      <c r="BL92" s="580"/>
      <c r="BM92" s="580"/>
      <c r="BN92" s="1056"/>
      <c r="BO92" s="364"/>
    </row>
    <row r="93" spans="1:67" s="374" customFormat="1" ht="25.5" customHeight="1">
      <c r="A93" s="1061"/>
      <c r="B93" s="1060" t="s">
        <v>3478</v>
      </c>
      <c r="C93" s="1076" t="s">
        <v>6</v>
      </c>
      <c r="D93" s="402" t="s">
        <v>3470</v>
      </c>
      <c r="E93" s="388"/>
      <c r="F93" s="401">
        <v>25420</v>
      </c>
      <c r="G93" s="400">
        <v>33020</v>
      </c>
      <c r="H93" s="583" t="s">
        <v>3598</v>
      </c>
      <c r="I93" s="399">
        <v>230</v>
      </c>
      <c r="J93" s="398">
        <v>310</v>
      </c>
      <c r="K93" s="397" t="s">
        <v>7</v>
      </c>
      <c r="L93" s="1032" t="s">
        <v>3595</v>
      </c>
      <c r="M93" s="1050">
        <v>820</v>
      </c>
      <c r="N93" s="1032" t="s">
        <v>3595</v>
      </c>
      <c r="O93" s="1036">
        <v>8</v>
      </c>
      <c r="P93" s="1032" t="s">
        <v>3595</v>
      </c>
      <c r="Q93" s="1050">
        <v>3370</v>
      </c>
      <c r="R93" s="1032" t="s">
        <v>8</v>
      </c>
      <c r="S93" s="1044">
        <v>30</v>
      </c>
      <c r="T93" s="583" t="s">
        <v>3598</v>
      </c>
      <c r="U93" s="396">
        <v>7600</v>
      </c>
      <c r="V93" s="395">
        <v>70</v>
      </c>
      <c r="W93" s="394"/>
      <c r="X93" s="392"/>
      <c r="Y93" s="380"/>
      <c r="Z93" s="393"/>
      <c r="AA93" s="380"/>
      <c r="AB93" s="392" t="s">
        <v>0</v>
      </c>
      <c r="AC93" s="380"/>
      <c r="AD93" s="391"/>
      <c r="AE93" s="1035" t="s">
        <v>3595</v>
      </c>
      <c r="AF93" s="1038">
        <v>640</v>
      </c>
      <c r="AG93" s="1032" t="s">
        <v>3595</v>
      </c>
      <c r="AH93" s="1033">
        <v>6</v>
      </c>
      <c r="AI93" s="1035" t="s">
        <v>3607</v>
      </c>
      <c r="AJ93" s="1048">
        <v>3370</v>
      </c>
      <c r="AK93" s="1032" t="s">
        <v>8</v>
      </c>
      <c r="AL93" s="1046">
        <v>30</v>
      </c>
      <c r="AM93" s="1032" t="s">
        <v>8</v>
      </c>
      <c r="AN93" s="1050">
        <v>570</v>
      </c>
      <c r="AO93" s="1032" t="s">
        <v>3598</v>
      </c>
      <c r="AP93" s="1044">
        <v>5</v>
      </c>
      <c r="AQ93" s="1032" t="s">
        <v>8</v>
      </c>
      <c r="AR93" s="1042">
        <v>220</v>
      </c>
      <c r="AS93" s="1032" t="s">
        <v>8</v>
      </c>
      <c r="AT93" s="1040">
        <v>2</v>
      </c>
      <c r="AU93" s="1029"/>
      <c r="AV93" s="593" t="s">
        <v>21</v>
      </c>
      <c r="AW93" s="1029" t="s">
        <v>3603</v>
      </c>
      <c r="AX93" s="1030" t="s">
        <v>3605</v>
      </c>
      <c r="AY93" s="1032" t="s">
        <v>3601</v>
      </c>
      <c r="AZ93" s="390">
        <v>830</v>
      </c>
      <c r="BA93" s="1032" t="s">
        <v>3601</v>
      </c>
      <c r="BB93" s="390">
        <v>3370</v>
      </c>
      <c r="BC93" s="1032" t="s">
        <v>3600</v>
      </c>
      <c r="BD93" s="390">
        <v>2490</v>
      </c>
      <c r="BE93" s="1032" t="s">
        <v>8</v>
      </c>
      <c r="BF93" s="1050">
        <v>1980</v>
      </c>
      <c r="BG93" s="1032" t="s">
        <v>3598</v>
      </c>
      <c r="BH93" s="1036">
        <v>10</v>
      </c>
      <c r="BI93" s="581"/>
      <c r="BJ93" s="598" t="s">
        <v>3599</v>
      </c>
      <c r="BK93" s="590"/>
      <c r="BL93" s="580"/>
      <c r="BM93" s="580"/>
      <c r="BN93" s="1056"/>
      <c r="BO93" s="364"/>
    </row>
    <row r="94" spans="1:67" s="374" customFormat="1" ht="25.5" customHeight="1">
      <c r="A94" s="1061"/>
      <c r="B94" s="1075"/>
      <c r="C94" s="1077"/>
      <c r="D94" s="389" t="s">
        <v>3469</v>
      </c>
      <c r="E94" s="388"/>
      <c r="F94" s="387">
        <v>33020</v>
      </c>
      <c r="G94" s="386"/>
      <c r="H94" s="583" t="s">
        <v>3595</v>
      </c>
      <c r="I94" s="383">
        <v>310</v>
      </c>
      <c r="J94" s="385"/>
      <c r="K94" s="384" t="s">
        <v>7</v>
      </c>
      <c r="L94" s="1032"/>
      <c r="M94" s="1051"/>
      <c r="N94" s="1032"/>
      <c r="O94" s="1037"/>
      <c r="P94" s="1032"/>
      <c r="Q94" s="1051"/>
      <c r="R94" s="1032"/>
      <c r="S94" s="1045"/>
      <c r="T94" s="583" t="s">
        <v>3598</v>
      </c>
      <c r="U94" s="383">
        <v>7600</v>
      </c>
      <c r="V94" s="382">
        <v>70</v>
      </c>
      <c r="W94" s="381" t="s">
        <v>3598</v>
      </c>
      <c r="X94" s="379">
        <v>53210</v>
      </c>
      <c r="Y94" s="380" t="s">
        <v>8</v>
      </c>
      <c r="Z94" s="377">
        <v>530</v>
      </c>
      <c r="AA94" s="378" t="s">
        <v>3598</v>
      </c>
      <c r="AB94" s="379">
        <v>45610</v>
      </c>
      <c r="AC94" s="378" t="s">
        <v>8</v>
      </c>
      <c r="AD94" s="377">
        <v>450</v>
      </c>
      <c r="AE94" s="1032"/>
      <c r="AF94" s="1039"/>
      <c r="AG94" s="1032"/>
      <c r="AH94" s="1034"/>
      <c r="AI94" s="1035"/>
      <c r="AJ94" s="1049"/>
      <c r="AK94" s="1032"/>
      <c r="AL94" s="1047"/>
      <c r="AM94" s="1032"/>
      <c r="AN94" s="1051"/>
      <c r="AO94" s="1032"/>
      <c r="AP94" s="1045"/>
      <c r="AQ94" s="1032"/>
      <c r="AR94" s="1043"/>
      <c r="AS94" s="1032"/>
      <c r="AT94" s="1041"/>
      <c r="AU94" s="1029"/>
      <c r="AV94" s="593">
        <v>3920</v>
      </c>
      <c r="AW94" s="1029"/>
      <c r="AX94" s="1031"/>
      <c r="AY94" s="1032"/>
      <c r="AZ94" s="376">
        <v>8</v>
      </c>
      <c r="BA94" s="1032"/>
      <c r="BB94" s="375">
        <v>30</v>
      </c>
      <c r="BC94" s="1032"/>
      <c r="BD94" s="375">
        <v>20</v>
      </c>
      <c r="BE94" s="1032"/>
      <c r="BF94" s="1051"/>
      <c r="BG94" s="1032"/>
      <c r="BH94" s="1037"/>
      <c r="BI94" s="581"/>
      <c r="BJ94" s="599">
        <v>0.95</v>
      </c>
      <c r="BK94" s="590"/>
      <c r="BL94" s="580"/>
      <c r="BM94" s="580"/>
      <c r="BN94" s="1056"/>
      <c r="BO94" s="364"/>
    </row>
    <row r="95" spans="1:67" s="374" customFormat="1" ht="25.5" customHeight="1">
      <c r="A95" s="1061"/>
      <c r="B95" s="1060" t="s">
        <v>3477</v>
      </c>
      <c r="C95" s="1076" t="s">
        <v>6</v>
      </c>
      <c r="D95" s="402" t="s">
        <v>3470</v>
      </c>
      <c r="E95" s="388"/>
      <c r="F95" s="401">
        <v>24840</v>
      </c>
      <c r="G95" s="400">
        <v>32440</v>
      </c>
      <c r="H95" s="583" t="s">
        <v>3598</v>
      </c>
      <c r="I95" s="399">
        <v>230</v>
      </c>
      <c r="J95" s="398">
        <v>300</v>
      </c>
      <c r="K95" s="397" t="s">
        <v>7</v>
      </c>
      <c r="L95" s="1032" t="s">
        <v>3595</v>
      </c>
      <c r="M95" s="1050">
        <v>740</v>
      </c>
      <c r="N95" s="1032" t="s">
        <v>3598</v>
      </c>
      <c r="O95" s="1036">
        <v>7</v>
      </c>
      <c r="P95" s="1032" t="s">
        <v>3595</v>
      </c>
      <c r="Q95" s="1050">
        <v>3040</v>
      </c>
      <c r="R95" s="1032" t="s">
        <v>8</v>
      </c>
      <c r="S95" s="1044">
        <v>30</v>
      </c>
      <c r="T95" s="583" t="s">
        <v>3598</v>
      </c>
      <c r="U95" s="396">
        <v>7600</v>
      </c>
      <c r="V95" s="395">
        <v>70</v>
      </c>
      <c r="W95" s="394"/>
      <c r="X95" s="392"/>
      <c r="Y95" s="380"/>
      <c r="Z95" s="393"/>
      <c r="AA95" s="380"/>
      <c r="AB95" s="392" t="s">
        <v>0</v>
      </c>
      <c r="AC95" s="380"/>
      <c r="AD95" s="391"/>
      <c r="AE95" s="1035" t="s">
        <v>3598</v>
      </c>
      <c r="AF95" s="1038">
        <v>570</v>
      </c>
      <c r="AG95" s="1032" t="s">
        <v>3595</v>
      </c>
      <c r="AH95" s="1033">
        <v>5</v>
      </c>
      <c r="AI95" s="1035" t="s">
        <v>3603</v>
      </c>
      <c r="AJ95" s="1048">
        <v>3040</v>
      </c>
      <c r="AK95" s="1032" t="s">
        <v>8</v>
      </c>
      <c r="AL95" s="1046">
        <v>30</v>
      </c>
      <c r="AM95" s="1032" t="s">
        <v>8</v>
      </c>
      <c r="AN95" s="1050">
        <v>520</v>
      </c>
      <c r="AO95" s="1032" t="s">
        <v>3595</v>
      </c>
      <c r="AP95" s="1044">
        <v>5</v>
      </c>
      <c r="AQ95" s="1032" t="s">
        <v>8</v>
      </c>
      <c r="AR95" s="1042">
        <v>210</v>
      </c>
      <c r="AS95" s="1032" t="s">
        <v>8</v>
      </c>
      <c r="AT95" s="1040">
        <v>2</v>
      </c>
      <c r="AU95" s="1029"/>
      <c r="AV95" s="593" t="s">
        <v>39</v>
      </c>
      <c r="AW95" s="1029" t="s">
        <v>3607</v>
      </c>
      <c r="AX95" s="1030" t="s">
        <v>3605</v>
      </c>
      <c r="AY95" s="1032" t="s">
        <v>3601</v>
      </c>
      <c r="AZ95" s="390">
        <v>750</v>
      </c>
      <c r="BA95" s="1032" t="s">
        <v>3601</v>
      </c>
      <c r="BB95" s="390">
        <v>3040</v>
      </c>
      <c r="BC95" s="1032" t="s">
        <v>3601</v>
      </c>
      <c r="BD95" s="390">
        <v>2240</v>
      </c>
      <c r="BE95" s="1032" t="s">
        <v>8</v>
      </c>
      <c r="BF95" s="1050">
        <v>1780</v>
      </c>
      <c r="BG95" s="1032" t="s">
        <v>3598</v>
      </c>
      <c r="BH95" s="1036">
        <v>10</v>
      </c>
      <c r="BI95" s="581"/>
      <c r="BJ95" s="598" t="s">
        <v>3599</v>
      </c>
      <c r="BK95" s="590"/>
      <c r="BL95" s="580"/>
      <c r="BM95" s="580"/>
      <c r="BN95" s="1056"/>
      <c r="BO95" s="364"/>
    </row>
    <row r="96" spans="1:67" s="374" customFormat="1" ht="25.5" customHeight="1">
      <c r="A96" s="1061"/>
      <c r="B96" s="1075"/>
      <c r="C96" s="1077"/>
      <c r="D96" s="389" t="s">
        <v>3469</v>
      </c>
      <c r="E96" s="388"/>
      <c r="F96" s="387">
        <v>32440</v>
      </c>
      <c r="G96" s="386"/>
      <c r="H96" s="583" t="s">
        <v>3598</v>
      </c>
      <c r="I96" s="383">
        <v>300</v>
      </c>
      <c r="J96" s="385"/>
      <c r="K96" s="384" t="s">
        <v>7</v>
      </c>
      <c r="L96" s="1032"/>
      <c r="M96" s="1051"/>
      <c r="N96" s="1032"/>
      <c r="O96" s="1037"/>
      <c r="P96" s="1032"/>
      <c r="Q96" s="1051"/>
      <c r="R96" s="1032"/>
      <c r="S96" s="1045"/>
      <c r="T96" s="583" t="s">
        <v>3595</v>
      </c>
      <c r="U96" s="383">
        <v>7600</v>
      </c>
      <c r="V96" s="382">
        <v>70</v>
      </c>
      <c r="W96" s="381" t="s">
        <v>3595</v>
      </c>
      <c r="X96" s="379">
        <v>53210</v>
      </c>
      <c r="Y96" s="380" t="s">
        <v>8</v>
      </c>
      <c r="Z96" s="377">
        <v>530</v>
      </c>
      <c r="AA96" s="378" t="s">
        <v>3595</v>
      </c>
      <c r="AB96" s="379">
        <v>45610</v>
      </c>
      <c r="AC96" s="378" t="s">
        <v>8</v>
      </c>
      <c r="AD96" s="377">
        <v>450</v>
      </c>
      <c r="AE96" s="1032"/>
      <c r="AF96" s="1039"/>
      <c r="AG96" s="1032"/>
      <c r="AH96" s="1034"/>
      <c r="AI96" s="1035"/>
      <c r="AJ96" s="1049"/>
      <c r="AK96" s="1032"/>
      <c r="AL96" s="1047"/>
      <c r="AM96" s="1032"/>
      <c r="AN96" s="1051"/>
      <c r="AO96" s="1032"/>
      <c r="AP96" s="1045"/>
      <c r="AQ96" s="1032"/>
      <c r="AR96" s="1043"/>
      <c r="AS96" s="1032"/>
      <c r="AT96" s="1041"/>
      <c r="AU96" s="1029"/>
      <c r="AV96" s="593">
        <v>3660</v>
      </c>
      <c r="AW96" s="1029"/>
      <c r="AX96" s="1031"/>
      <c r="AY96" s="1032"/>
      <c r="AZ96" s="376">
        <v>8</v>
      </c>
      <c r="BA96" s="1032"/>
      <c r="BB96" s="375">
        <v>30</v>
      </c>
      <c r="BC96" s="1032"/>
      <c r="BD96" s="375">
        <v>20</v>
      </c>
      <c r="BE96" s="1032"/>
      <c r="BF96" s="1051"/>
      <c r="BG96" s="1032"/>
      <c r="BH96" s="1037"/>
      <c r="BI96" s="581"/>
      <c r="BJ96" s="599">
        <v>0.98</v>
      </c>
      <c r="BK96" s="590"/>
      <c r="BL96" s="580"/>
      <c r="BM96" s="580"/>
      <c r="BN96" s="1056"/>
      <c r="BO96" s="364"/>
    </row>
    <row r="97" spans="1:67" s="374" customFormat="1" ht="25.5" customHeight="1">
      <c r="A97" s="1061"/>
      <c r="B97" s="1060" t="s">
        <v>3476</v>
      </c>
      <c r="C97" s="1076" t="s">
        <v>6</v>
      </c>
      <c r="D97" s="402" t="s">
        <v>3470</v>
      </c>
      <c r="E97" s="388"/>
      <c r="F97" s="401">
        <v>23950</v>
      </c>
      <c r="G97" s="400">
        <v>31550</v>
      </c>
      <c r="H97" s="583" t="s">
        <v>3598</v>
      </c>
      <c r="I97" s="399">
        <v>220</v>
      </c>
      <c r="J97" s="398">
        <v>290</v>
      </c>
      <c r="K97" s="397" t="s">
        <v>7</v>
      </c>
      <c r="L97" s="1032" t="s">
        <v>3598</v>
      </c>
      <c r="M97" s="1050">
        <v>610</v>
      </c>
      <c r="N97" s="1032" t="s">
        <v>3595</v>
      </c>
      <c r="O97" s="1036">
        <v>6</v>
      </c>
      <c r="P97" s="1032" t="s">
        <v>3598</v>
      </c>
      <c r="Q97" s="1050">
        <v>2530</v>
      </c>
      <c r="R97" s="1032" t="s">
        <v>8</v>
      </c>
      <c r="S97" s="1044">
        <v>20</v>
      </c>
      <c r="T97" s="583" t="s">
        <v>3598</v>
      </c>
      <c r="U97" s="396">
        <v>7600</v>
      </c>
      <c r="V97" s="395">
        <v>70</v>
      </c>
      <c r="W97" s="394"/>
      <c r="X97" s="392"/>
      <c r="Y97" s="380"/>
      <c r="Z97" s="393"/>
      <c r="AA97" s="380"/>
      <c r="AB97" s="392" t="s">
        <v>0</v>
      </c>
      <c r="AC97" s="380"/>
      <c r="AD97" s="391"/>
      <c r="AE97" s="1035" t="s">
        <v>3598</v>
      </c>
      <c r="AF97" s="1038">
        <v>480</v>
      </c>
      <c r="AG97" s="1032" t="s">
        <v>3595</v>
      </c>
      <c r="AH97" s="1033">
        <v>4</v>
      </c>
      <c r="AI97" s="1035" t="s">
        <v>3607</v>
      </c>
      <c r="AJ97" s="1048">
        <v>2530</v>
      </c>
      <c r="AK97" s="1032" t="s">
        <v>8</v>
      </c>
      <c r="AL97" s="1046">
        <v>20</v>
      </c>
      <c r="AM97" s="1032" t="s">
        <v>8</v>
      </c>
      <c r="AN97" s="1050">
        <v>500</v>
      </c>
      <c r="AO97" s="1032" t="s">
        <v>3598</v>
      </c>
      <c r="AP97" s="1044">
        <v>5</v>
      </c>
      <c r="AQ97" s="1032" t="s">
        <v>8</v>
      </c>
      <c r="AR97" s="1042">
        <v>190</v>
      </c>
      <c r="AS97" s="1032" t="s">
        <v>8</v>
      </c>
      <c r="AT97" s="1040">
        <v>1</v>
      </c>
      <c r="AU97" s="1029"/>
      <c r="AV97" s="593" t="s">
        <v>22</v>
      </c>
      <c r="AW97" s="1029" t="s">
        <v>3603</v>
      </c>
      <c r="AX97" s="1030" t="s">
        <v>3602</v>
      </c>
      <c r="AY97" s="1032" t="s">
        <v>3601</v>
      </c>
      <c r="AZ97" s="390">
        <v>620</v>
      </c>
      <c r="BA97" s="1032" t="s">
        <v>3600</v>
      </c>
      <c r="BB97" s="390">
        <v>2530</v>
      </c>
      <c r="BC97" s="1032" t="s">
        <v>3600</v>
      </c>
      <c r="BD97" s="390">
        <v>1860</v>
      </c>
      <c r="BE97" s="1032" t="s">
        <v>8</v>
      </c>
      <c r="BF97" s="1050">
        <v>1480</v>
      </c>
      <c r="BG97" s="1032" t="s">
        <v>3595</v>
      </c>
      <c r="BH97" s="1036">
        <v>10</v>
      </c>
      <c r="BI97" s="581"/>
      <c r="BJ97" s="598" t="s">
        <v>3599</v>
      </c>
      <c r="BK97" s="590"/>
      <c r="BL97" s="580"/>
      <c r="BM97" s="580"/>
      <c r="BN97" s="1056"/>
      <c r="BO97" s="364"/>
    </row>
    <row r="98" spans="1:67" s="374" customFormat="1" ht="25.5" customHeight="1">
      <c r="A98" s="1061"/>
      <c r="B98" s="1075"/>
      <c r="C98" s="1077"/>
      <c r="D98" s="389" t="s">
        <v>3469</v>
      </c>
      <c r="E98" s="388"/>
      <c r="F98" s="387">
        <v>31550</v>
      </c>
      <c r="G98" s="386"/>
      <c r="H98" s="583" t="s">
        <v>3595</v>
      </c>
      <c r="I98" s="383">
        <v>290</v>
      </c>
      <c r="J98" s="385"/>
      <c r="K98" s="384" t="s">
        <v>7</v>
      </c>
      <c r="L98" s="1032"/>
      <c r="M98" s="1051"/>
      <c r="N98" s="1032"/>
      <c r="O98" s="1037"/>
      <c r="P98" s="1032"/>
      <c r="Q98" s="1051"/>
      <c r="R98" s="1032"/>
      <c r="S98" s="1045"/>
      <c r="T98" s="583" t="s">
        <v>3598</v>
      </c>
      <c r="U98" s="383">
        <v>7600</v>
      </c>
      <c r="V98" s="382">
        <v>70</v>
      </c>
      <c r="W98" s="381" t="s">
        <v>3598</v>
      </c>
      <c r="X98" s="379">
        <v>53210</v>
      </c>
      <c r="Y98" s="380" t="s">
        <v>8</v>
      </c>
      <c r="Z98" s="377">
        <v>530</v>
      </c>
      <c r="AA98" s="378" t="s">
        <v>3595</v>
      </c>
      <c r="AB98" s="379">
        <v>45610</v>
      </c>
      <c r="AC98" s="378" t="s">
        <v>8</v>
      </c>
      <c r="AD98" s="377">
        <v>450</v>
      </c>
      <c r="AE98" s="1032"/>
      <c r="AF98" s="1039"/>
      <c r="AG98" s="1032"/>
      <c r="AH98" s="1034"/>
      <c r="AI98" s="1035"/>
      <c r="AJ98" s="1049"/>
      <c r="AK98" s="1032"/>
      <c r="AL98" s="1047"/>
      <c r="AM98" s="1032"/>
      <c r="AN98" s="1051"/>
      <c r="AO98" s="1032"/>
      <c r="AP98" s="1045"/>
      <c r="AQ98" s="1032"/>
      <c r="AR98" s="1043"/>
      <c r="AS98" s="1032"/>
      <c r="AT98" s="1041"/>
      <c r="AU98" s="1029"/>
      <c r="AV98" s="593">
        <v>3160</v>
      </c>
      <c r="AW98" s="1029"/>
      <c r="AX98" s="1031"/>
      <c r="AY98" s="1032"/>
      <c r="AZ98" s="376">
        <v>6</v>
      </c>
      <c r="BA98" s="1032"/>
      <c r="BB98" s="375">
        <v>20</v>
      </c>
      <c r="BC98" s="1032"/>
      <c r="BD98" s="375">
        <v>10</v>
      </c>
      <c r="BE98" s="1032"/>
      <c r="BF98" s="1051"/>
      <c r="BG98" s="1032"/>
      <c r="BH98" s="1037"/>
      <c r="BI98" s="581"/>
      <c r="BJ98" s="599">
        <v>0.92</v>
      </c>
      <c r="BK98" s="590"/>
      <c r="BL98" s="580"/>
      <c r="BM98" s="580"/>
      <c r="BN98" s="1056"/>
      <c r="BO98" s="364"/>
    </row>
    <row r="99" spans="1:67" s="374" customFormat="1" ht="25.5" customHeight="1">
      <c r="A99" s="1061"/>
      <c r="B99" s="1060" t="s">
        <v>3475</v>
      </c>
      <c r="C99" s="1076" t="s">
        <v>6</v>
      </c>
      <c r="D99" s="402" t="s">
        <v>3470</v>
      </c>
      <c r="E99" s="388"/>
      <c r="F99" s="401">
        <v>23300</v>
      </c>
      <c r="G99" s="400">
        <v>30900</v>
      </c>
      <c r="H99" s="583" t="s">
        <v>3595</v>
      </c>
      <c r="I99" s="399">
        <v>210</v>
      </c>
      <c r="J99" s="398">
        <v>290</v>
      </c>
      <c r="K99" s="397" t="s">
        <v>7</v>
      </c>
      <c r="L99" s="1032" t="s">
        <v>3595</v>
      </c>
      <c r="M99" s="1050">
        <v>520</v>
      </c>
      <c r="N99" s="1032" t="s">
        <v>3595</v>
      </c>
      <c r="O99" s="1036">
        <v>5</v>
      </c>
      <c r="P99" s="1032" t="s">
        <v>3595</v>
      </c>
      <c r="Q99" s="1050">
        <v>2170</v>
      </c>
      <c r="R99" s="1032" t="s">
        <v>8</v>
      </c>
      <c r="S99" s="1044">
        <v>20</v>
      </c>
      <c r="T99" s="583" t="s">
        <v>3598</v>
      </c>
      <c r="U99" s="396">
        <v>7600</v>
      </c>
      <c r="V99" s="395">
        <v>70</v>
      </c>
      <c r="W99" s="394"/>
      <c r="X99" s="392"/>
      <c r="Y99" s="380"/>
      <c r="Z99" s="393"/>
      <c r="AA99" s="380"/>
      <c r="AB99" s="392" t="s">
        <v>0</v>
      </c>
      <c r="AC99" s="380"/>
      <c r="AD99" s="391"/>
      <c r="AE99" s="1035" t="s">
        <v>3595</v>
      </c>
      <c r="AF99" s="1038">
        <v>410</v>
      </c>
      <c r="AG99" s="1032" t="s">
        <v>3595</v>
      </c>
      <c r="AH99" s="1033">
        <v>4</v>
      </c>
      <c r="AI99" s="1035" t="s">
        <v>3607</v>
      </c>
      <c r="AJ99" s="1048">
        <v>2170</v>
      </c>
      <c r="AK99" s="1032" t="s">
        <v>8</v>
      </c>
      <c r="AL99" s="1046">
        <v>20</v>
      </c>
      <c r="AM99" s="1032" t="s">
        <v>8</v>
      </c>
      <c r="AN99" s="1050">
        <v>500</v>
      </c>
      <c r="AO99" s="1032" t="s">
        <v>3598</v>
      </c>
      <c r="AP99" s="1044">
        <v>5</v>
      </c>
      <c r="AQ99" s="1032" t="s">
        <v>8</v>
      </c>
      <c r="AR99" s="1042">
        <v>170</v>
      </c>
      <c r="AS99" s="1032" t="s">
        <v>8</v>
      </c>
      <c r="AT99" s="1040">
        <v>1</v>
      </c>
      <c r="AU99" s="1029"/>
      <c r="AV99" s="593" t="s">
        <v>23</v>
      </c>
      <c r="AW99" s="1029" t="s">
        <v>3607</v>
      </c>
      <c r="AX99" s="1030" t="s">
        <v>3605</v>
      </c>
      <c r="AY99" s="1032" t="s">
        <v>3600</v>
      </c>
      <c r="AZ99" s="390">
        <v>530</v>
      </c>
      <c r="BA99" s="1032" t="s">
        <v>3601</v>
      </c>
      <c r="BB99" s="390">
        <v>2170</v>
      </c>
      <c r="BC99" s="1032" t="s">
        <v>3600</v>
      </c>
      <c r="BD99" s="390">
        <v>1600</v>
      </c>
      <c r="BE99" s="1032" t="s">
        <v>8</v>
      </c>
      <c r="BF99" s="1050">
        <v>1270</v>
      </c>
      <c r="BG99" s="1032" t="s">
        <v>3595</v>
      </c>
      <c r="BH99" s="1036">
        <v>10</v>
      </c>
      <c r="BI99" s="581"/>
      <c r="BJ99" s="598" t="s">
        <v>3599</v>
      </c>
      <c r="BK99" s="590"/>
      <c r="BL99" s="580"/>
      <c r="BM99" s="580"/>
      <c r="BN99" s="1056"/>
      <c r="BO99" s="364"/>
    </row>
    <row r="100" spans="1:67" s="374" customFormat="1" ht="25.5" customHeight="1">
      <c r="A100" s="1061"/>
      <c r="B100" s="1075"/>
      <c r="C100" s="1077"/>
      <c r="D100" s="389" t="s">
        <v>3469</v>
      </c>
      <c r="E100" s="388"/>
      <c r="F100" s="387">
        <v>30900</v>
      </c>
      <c r="G100" s="386"/>
      <c r="H100" s="583" t="s">
        <v>3595</v>
      </c>
      <c r="I100" s="383">
        <v>290</v>
      </c>
      <c r="J100" s="385"/>
      <c r="K100" s="384" t="s">
        <v>7</v>
      </c>
      <c r="L100" s="1032"/>
      <c r="M100" s="1051"/>
      <c r="N100" s="1032"/>
      <c r="O100" s="1037"/>
      <c r="P100" s="1032"/>
      <c r="Q100" s="1051"/>
      <c r="R100" s="1032"/>
      <c r="S100" s="1045"/>
      <c r="T100" s="583" t="s">
        <v>3595</v>
      </c>
      <c r="U100" s="383">
        <v>7600</v>
      </c>
      <c r="V100" s="382">
        <v>70</v>
      </c>
      <c r="W100" s="381" t="s">
        <v>3598</v>
      </c>
      <c r="X100" s="379">
        <v>53210</v>
      </c>
      <c r="Y100" s="380" t="s">
        <v>8</v>
      </c>
      <c r="Z100" s="377">
        <v>530</v>
      </c>
      <c r="AA100" s="378" t="s">
        <v>3598</v>
      </c>
      <c r="AB100" s="379">
        <v>45610</v>
      </c>
      <c r="AC100" s="378" t="s">
        <v>8</v>
      </c>
      <c r="AD100" s="377">
        <v>450</v>
      </c>
      <c r="AE100" s="1032"/>
      <c r="AF100" s="1039"/>
      <c r="AG100" s="1032"/>
      <c r="AH100" s="1034"/>
      <c r="AI100" s="1035"/>
      <c r="AJ100" s="1049"/>
      <c r="AK100" s="1032"/>
      <c r="AL100" s="1047"/>
      <c r="AM100" s="1032"/>
      <c r="AN100" s="1051"/>
      <c r="AO100" s="1032"/>
      <c r="AP100" s="1045"/>
      <c r="AQ100" s="1032"/>
      <c r="AR100" s="1043"/>
      <c r="AS100" s="1032"/>
      <c r="AT100" s="1041"/>
      <c r="AU100" s="1029"/>
      <c r="AV100" s="593">
        <v>2810</v>
      </c>
      <c r="AW100" s="1029"/>
      <c r="AX100" s="1031"/>
      <c r="AY100" s="1032"/>
      <c r="AZ100" s="376">
        <v>5</v>
      </c>
      <c r="BA100" s="1032"/>
      <c r="BB100" s="375">
        <v>20</v>
      </c>
      <c r="BC100" s="1032"/>
      <c r="BD100" s="375">
        <v>10</v>
      </c>
      <c r="BE100" s="1032"/>
      <c r="BF100" s="1051"/>
      <c r="BG100" s="1032"/>
      <c r="BH100" s="1037"/>
      <c r="BI100" s="581"/>
      <c r="BJ100" s="599">
        <v>0.95</v>
      </c>
      <c r="BK100" s="590"/>
      <c r="BL100" s="580"/>
      <c r="BM100" s="580"/>
      <c r="BN100" s="1056"/>
      <c r="BO100" s="364"/>
    </row>
    <row r="101" spans="1:67" s="374" customFormat="1" ht="25.5" customHeight="1">
      <c r="A101" s="1061"/>
      <c r="B101" s="1060" t="s">
        <v>3474</v>
      </c>
      <c r="C101" s="1076" t="s">
        <v>6</v>
      </c>
      <c r="D101" s="402" t="s">
        <v>3470</v>
      </c>
      <c r="E101" s="388"/>
      <c r="F101" s="401">
        <v>22830</v>
      </c>
      <c r="G101" s="400">
        <v>30430</v>
      </c>
      <c r="H101" s="583" t="s">
        <v>3598</v>
      </c>
      <c r="I101" s="399">
        <v>210</v>
      </c>
      <c r="J101" s="398">
        <v>280</v>
      </c>
      <c r="K101" s="397" t="s">
        <v>7</v>
      </c>
      <c r="L101" s="1032" t="s">
        <v>3595</v>
      </c>
      <c r="M101" s="1050">
        <v>460</v>
      </c>
      <c r="N101" s="1032" t="s">
        <v>3595</v>
      </c>
      <c r="O101" s="1036">
        <v>4</v>
      </c>
      <c r="P101" s="1032" t="s">
        <v>3595</v>
      </c>
      <c r="Q101" s="1050">
        <v>1900</v>
      </c>
      <c r="R101" s="1032" t="s">
        <v>8</v>
      </c>
      <c r="S101" s="1044">
        <v>10</v>
      </c>
      <c r="T101" s="583" t="s">
        <v>3598</v>
      </c>
      <c r="U101" s="396">
        <v>7600</v>
      </c>
      <c r="V101" s="395">
        <v>70</v>
      </c>
      <c r="W101" s="394"/>
      <c r="X101" s="392"/>
      <c r="Y101" s="380"/>
      <c r="Z101" s="393"/>
      <c r="AA101" s="380"/>
      <c r="AB101" s="392" t="s">
        <v>0</v>
      </c>
      <c r="AC101" s="380"/>
      <c r="AD101" s="391"/>
      <c r="AE101" s="1035" t="s">
        <v>3595</v>
      </c>
      <c r="AF101" s="1038">
        <v>360</v>
      </c>
      <c r="AG101" s="1032" t="s">
        <v>3595</v>
      </c>
      <c r="AH101" s="1033">
        <v>3</v>
      </c>
      <c r="AI101" s="1035" t="s">
        <v>3603</v>
      </c>
      <c r="AJ101" s="1048">
        <v>1900</v>
      </c>
      <c r="AK101" s="1032" t="s">
        <v>8</v>
      </c>
      <c r="AL101" s="1046">
        <v>10</v>
      </c>
      <c r="AM101" s="1032" t="s">
        <v>8</v>
      </c>
      <c r="AN101" s="1050">
        <v>500</v>
      </c>
      <c r="AO101" s="1032" t="s">
        <v>3595</v>
      </c>
      <c r="AP101" s="1044">
        <v>5</v>
      </c>
      <c r="AQ101" s="1032" t="s">
        <v>8</v>
      </c>
      <c r="AR101" s="1042">
        <v>170</v>
      </c>
      <c r="AS101" s="1032" t="s">
        <v>8</v>
      </c>
      <c r="AT101" s="1040">
        <v>1</v>
      </c>
      <c r="AU101" s="1029"/>
      <c r="AV101" s="593" t="s">
        <v>24</v>
      </c>
      <c r="AW101" s="1029" t="s">
        <v>3607</v>
      </c>
      <c r="AX101" s="1030" t="s">
        <v>3605</v>
      </c>
      <c r="AY101" s="1032" t="s">
        <v>3601</v>
      </c>
      <c r="AZ101" s="390">
        <v>460</v>
      </c>
      <c r="BA101" s="1032" t="s">
        <v>3601</v>
      </c>
      <c r="BB101" s="390">
        <v>1900</v>
      </c>
      <c r="BC101" s="1032" t="s">
        <v>3601</v>
      </c>
      <c r="BD101" s="390">
        <v>1400</v>
      </c>
      <c r="BE101" s="1032" t="s">
        <v>8</v>
      </c>
      <c r="BF101" s="1050">
        <v>1110</v>
      </c>
      <c r="BG101" s="1032" t="s">
        <v>3595</v>
      </c>
      <c r="BH101" s="1036">
        <v>10</v>
      </c>
      <c r="BI101" s="581"/>
      <c r="BJ101" s="598" t="s">
        <v>3599</v>
      </c>
      <c r="BK101" s="590"/>
      <c r="BL101" s="580"/>
      <c r="BM101" s="580"/>
      <c r="BN101" s="1056"/>
      <c r="BO101" s="364"/>
    </row>
    <row r="102" spans="1:67" s="374" customFormat="1" ht="25.5" customHeight="1">
      <c r="A102" s="1061"/>
      <c r="B102" s="1075"/>
      <c r="C102" s="1077"/>
      <c r="D102" s="389" t="s">
        <v>3469</v>
      </c>
      <c r="E102" s="388"/>
      <c r="F102" s="387">
        <v>30430</v>
      </c>
      <c r="G102" s="386"/>
      <c r="H102" s="583" t="s">
        <v>3598</v>
      </c>
      <c r="I102" s="383">
        <v>280</v>
      </c>
      <c r="J102" s="385"/>
      <c r="K102" s="384" t="s">
        <v>7</v>
      </c>
      <c r="L102" s="1032"/>
      <c r="M102" s="1051"/>
      <c r="N102" s="1032"/>
      <c r="O102" s="1037"/>
      <c r="P102" s="1032"/>
      <c r="Q102" s="1051"/>
      <c r="R102" s="1032"/>
      <c r="S102" s="1045"/>
      <c r="T102" s="583" t="s">
        <v>3598</v>
      </c>
      <c r="U102" s="383">
        <v>7600</v>
      </c>
      <c r="V102" s="382">
        <v>70</v>
      </c>
      <c r="W102" s="381" t="s">
        <v>3595</v>
      </c>
      <c r="X102" s="379">
        <v>53210</v>
      </c>
      <c r="Y102" s="380" t="s">
        <v>8</v>
      </c>
      <c r="Z102" s="377">
        <v>530</v>
      </c>
      <c r="AA102" s="378" t="s">
        <v>3598</v>
      </c>
      <c r="AB102" s="379">
        <v>45610</v>
      </c>
      <c r="AC102" s="378" t="s">
        <v>8</v>
      </c>
      <c r="AD102" s="377">
        <v>450</v>
      </c>
      <c r="AE102" s="1032"/>
      <c r="AF102" s="1039"/>
      <c r="AG102" s="1032"/>
      <c r="AH102" s="1034"/>
      <c r="AI102" s="1035"/>
      <c r="AJ102" s="1049"/>
      <c r="AK102" s="1032"/>
      <c r="AL102" s="1047"/>
      <c r="AM102" s="1032"/>
      <c r="AN102" s="1051"/>
      <c r="AO102" s="1032"/>
      <c r="AP102" s="1045"/>
      <c r="AQ102" s="1032"/>
      <c r="AR102" s="1043"/>
      <c r="AS102" s="1032"/>
      <c r="AT102" s="1041"/>
      <c r="AU102" s="1029"/>
      <c r="AV102" s="593">
        <v>2540</v>
      </c>
      <c r="AW102" s="1029"/>
      <c r="AX102" s="1031"/>
      <c r="AY102" s="1032"/>
      <c r="AZ102" s="376">
        <v>5</v>
      </c>
      <c r="BA102" s="1032"/>
      <c r="BB102" s="375">
        <v>10</v>
      </c>
      <c r="BC102" s="1032"/>
      <c r="BD102" s="375">
        <v>10</v>
      </c>
      <c r="BE102" s="1032"/>
      <c r="BF102" s="1051"/>
      <c r="BG102" s="1032"/>
      <c r="BH102" s="1037"/>
      <c r="BI102" s="581"/>
      <c r="BJ102" s="599">
        <v>0.99</v>
      </c>
      <c r="BK102" s="590"/>
      <c r="BL102" s="580"/>
      <c r="BM102" s="580"/>
      <c r="BN102" s="1056"/>
      <c r="BO102" s="364"/>
    </row>
    <row r="103" spans="1:67" s="374" customFormat="1" ht="25.5" customHeight="1">
      <c r="A103" s="1061"/>
      <c r="B103" s="1060" t="s">
        <v>3473</v>
      </c>
      <c r="C103" s="1076" t="s">
        <v>6</v>
      </c>
      <c r="D103" s="402" t="s">
        <v>3470</v>
      </c>
      <c r="E103" s="388"/>
      <c r="F103" s="401">
        <v>22460</v>
      </c>
      <c r="G103" s="400">
        <v>30060</v>
      </c>
      <c r="H103" s="583" t="s">
        <v>3595</v>
      </c>
      <c r="I103" s="399">
        <v>200</v>
      </c>
      <c r="J103" s="398">
        <v>280</v>
      </c>
      <c r="K103" s="397" t="s">
        <v>7</v>
      </c>
      <c r="L103" s="1032" t="s">
        <v>3595</v>
      </c>
      <c r="M103" s="1050">
        <v>410</v>
      </c>
      <c r="N103" s="1032" t="s">
        <v>3595</v>
      </c>
      <c r="O103" s="1036">
        <v>4</v>
      </c>
      <c r="P103" s="1032" t="s">
        <v>3595</v>
      </c>
      <c r="Q103" s="1050">
        <v>1680</v>
      </c>
      <c r="R103" s="1032" t="s">
        <v>8</v>
      </c>
      <c r="S103" s="1044">
        <v>10</v>
      </c>
      <c r="T103" s="583" t="s">
        <v>3598</v>
      </c>
      <c r="U103" s="396">
        <v>7600</v>
      </c>
      <c r="V103" s="395">
        <v>70</v>
      </c>
      <c r="W103" s="394"/>
      <c r="X103" s="392"/>
      <c r="Y103" s="380"/>
      <c r="Z103" s="393"/>
      <c r="AA103" s="380"/>
      <c r="AB103" s="392" t="s">
        <v>0</v>
      </c>
      <c r="AC103" s="380"/>
      <c r="AD103" s="391"/>
      <c r="AE103" s="1035" t="s">
        <v>3598</v>
      </c>
      <c r="AF103" s="1038">
        <v>320</v>
      </c>
      <c r="AG103" s="1032" t="s">
        <v>3595</v>
      </c>
      <c r="AH103" s="1033">
        <v>3</v>
      </c>
      <c r="AI103" s="1035" t="s">
        <v>3603</v>
      </c>
      <c r="AJ103" s="1048">
        <v>1680</v>
      </c>
      <c r="AK103" s="1032" t="s">
        <v>8</v>
      </c>
      <c r="AL103" s="1046">
        <v>10</v>
      </c>
      <c r="AM103" s="1032" t="s">
        <v>8</v>
      </c>
      <c r="AN103" s="1050">
        <v>500</v>
      </c>
      <c r="AO103" s="1032" t="s">
        <v>3595</v>
      </c>
      <c r="AP103" s="1044">
        <v>5</v>
      </c>
      <c r="AQ103" s="1032" t="s">
        <v>8</v>
      </c>
      <c r="AR103" s="1042">
        <v>150</v>
      </c>
      <c r="AS103" s="1032" t="s">
        <v>8</v>
      </c>
      <c r="AT103" s="1040">
        <v>1</v>
      </c>
      <c r="AU103" s="1029"/>
      <c r="AV103" s="593" t="s">
        <v>25</v>
      </c>
      <c r="AW103" s="1029" t="s">
        <v>3603</v>
      </c>
      <c r="AX103" s="1030" t="s">
        <v>3605</v>
      </c>
      <c r="AY103" s="1032" t="s">
        <v>3600</v>
      </c>
      <c r="AZ103" s="390">
        <v>410</v>
      </c>
      <c r="BA103" s="1032" t="s">
        <v>3600</v>
      </c>
      <c r="BB103" s="390">
        <v>1680</v>
      </c>
      <c r="BC103" s="1032" t="s">
        <v>3600</v>
      </c>
      <c r="BD103" s="390">
        <v>1240</v>
      </c>
      <c r="BE103" s="1032" t="s">
        <v>8</v>
      </c>
      <c r="BF103" s="1050">
        <v>990</v>
      </c>
      <c r="BG103" s="1032" t="s">
        <v>3595</v>
      </c>
      <c r="BH103" s="1036">
        <v>9</v>
      </c>
      <c r="BI103" s="581"/>
      <c r="BJ103" s="598" t="s">
        <v>3599</v>
      </c>
      <c r="BK103" s="590"/>
      <c r="BL103" s="580"/>
      <c r="BM103" s="580"/>
      <c r="BN103" s="1056"/>
      <c r="BO103" s="364"/>
    </row>
    <row r="104" spans="1:67" s="374" customFormat="1" ht="25.5" customHeight="1">
      <c r="A104" s="1061"/>
      <c r="B104" s="1075"/>
      <c r="C104" s="1077"/>
      <c r="D104" s="389" t="s">
        <v>3469</v>
      </c>
      <c r="E104" s="388"/>
      <c r="F104" s="387">
        <v>30060</v>
      </c>
      <c r="G104" s="386"/>
      <c r="H104" s="583" t="s">
        <v>3595</v>
      </c>
      <c r="I104" s="383">
        <v>280</v>
      </c>
      <c r="J104" s="385"/>
      <c r="K104" s="384" t="s">
        <v>7</v>
      </c>
      <c r="L104" s="1032"/>
      <c r="M104" s="1051"/>
      <c r="N104" s="1032"/>
      <c r="O104" s="1037"/>
      <c r="P104" s="1032"/>
      <c r="Q104" s="1051"/>
      <c r="R104" s="1032"/>
      <c r="S104" s="1045"/>
      <c r="T104" s="583" t="s">
        <v>3595</v>
      </c>
      <c r="U104" s="383">
        <v>7600</v>
      </c>
      <c r="V104" s="382">
        <v>70</v>
      </c>
      <c r="W104" s="381" t="s">
        <v>3598</v>
      </c>
      <c r="X104" s="379">
        <v>53210</v>
      </c>
      <c r="Y104" s="380" t="s">
        <v>8</v>
      </c>
      <c r="Z104" s="377">
        <v>530</v>
      </c>
      <c r="AA104" s="378" t="s">
        <v>3598</v>
      </c>
      <c r="AB104" s="379">
        <v>45610</v>
      </c>
      <c r="AC104" s="378" t="s">
        <v>8</v>
      </c>
      <c r="AD104" s="377">
        <v>450</v>
      </c>
      <c r="AE104" s="1032"/>
      <c r="AF104" s="1039"/>
      <c r="AG104" s="1032"/>
      <c r="AH104" s="1034"/>
      <c r="AI104" s="1035"/>
      <c r="AJ104" s="1049"/>
      <c r="AK104" s="1032"/>
      <c r="AL104" s="1047"/>
      <c r="AM104" s="1032"/>
      <c r="AN104" s="1051"/>
      <c r="AO104" s="1032"/>
      <c r="AP104" s="1045"/>
      <c r="AQ104" s="1032"/>
      <c r="AR104" s="1043"/>
      <c r="AS104" s="1032"/>
      <c r="AT104" s="1041"/>
      <c r="AU104" s="1029"/>
      <c r="AV104" s="593">
        <v>2440</v>
      </c>
      <c r="AW104" s="1029"/>
      <c r="AX104" s="1031"/>
      <c r="AY104" s="1032"/>
      <c r="AZ104" s="376">
        <v>4</v>
      </c>
      <c r="BA104" s="1032"/>
      <c r="BB104" s="375">
        <v>10</v>
      </c>
      <c r="BC104" s="1032"/>
      <c r="BD104" s="375">
        <v>10</v>
      </c>
      <c r="BE104" s="1032"/>
      <c r="BF104" s="1051"/>
      <c r="BG104" s="1032"/>
      <c r="BH104" s="1037"/>
      <c r="BI104" s="581"/>
      <c r="BJ104" s="599">
        <v>0.99</v>
      </c>
      <c r="BK104" s="590"/>
      <c r="BL104" s="580"/>
      <c r="BM104" s="580"/>
      <c r="BN104" s="1056"/>
      <c r="BO104" s="364"/>
    </row>
    <row r="105" spans="1:67" s="374" customFormat="1" ht="25.5" customHeight="1">
      <c r="A105" s="1061"/>
      <c r="B105" s="1060" t="s">
        <v>3472</v>
      </c>
      <c r="C105" s="1076" t="s">
        <v>6</v>
      </c>
      <c r="D105" s="402" t="s">
        <v>3470</v>
      </c>
      <c r="E105" s="388"/>
      <c r="F105" s="401">
        <v>22170</v>
      </c>
      <c r="G105" s="400">
        <v>29770</v>
      </c>
      <c r="H105" s="583" t="s">
        <v>3598</v>
      </c>
      <c r="I105" s="399">
        <v>200</v>
      </c>
      <c r="J105" s="398">
        <v>280</v>
      </c>
      <c r="K105" s="397" t="s">
        <v>7</v>
      </c>
      <c r="L105" s="1032" t="s">
        <v>3595</v>
      </c>
      <c r="M105" s="1050">
        <v>370</v>
      </c>
      <c r="N105" s="1032" t="s">
        <v>3598</v>
      </c>
      <c r="O105" s="1036">
        <v>3</v>
      </c>
      <c r="P105" s="1032" t="s">
        <v>3598</v>
      </c>
      <c r="Q105" s="1050">
        <v>1520</v>
      </c>
      <c r="R105" s="1032" t="s">
        <v>8</v>
      </c>
      <c r="S105" s="1044">
        <v>10</v>
      </c>
      <c r="T105" s="583" t="s">
        <v>3598</v>
      </c>
      <c r="U105" s="396">
        <v>7600</v>
      </c>
      <c r="V105" s="395">
        <v>70</v>
      </c>
      <c r="W105" s="394"/>
      <c r="X105" s="392"/>
      <c r="Y105" s="380"/>
      <c r="Z105" s="393"/>
      <c r="AA105" s="380"/>
      <c r="AB105" s="392" t="s">
        <v>0</v>
      </c>
      <c r="AC105" s="380"/>
      <c r="AD105" s="391"/>
      <c r="AE105" s="1035" t="s">
        <v>3598</v>
      </c>
      <c r="AF105" s="1038">
        <v>280</v>
      </c>
      <c r="AG105" s="1032" t="s">
        <v>3598</v>
      </c>
      <c r="AH105" s="1033">
        <v>2</v>
      </c>
      <c r="AI105" s="1035" t="s">
        <v>3603</v>
      </c>
      <c r="AJ105" s="1048">
        <v>1520</v>
      </c>
      <c r="AK105" s="1032" t="s">
        <v>8</v>
      </c>
      <c r="AL105" s="1046">
        <v>10</v>
      </c>
      <c r="AM105" s="1032" t="s">
        <v>8</v>
      </c>
      <c r="AN105" s="1050">
        <v>500</v>
      </c>
      <c r="AO105" s="1032" t="s">
        <v>3598</v>
      </c>
      <c r="AP105" s="1044">
        <v>5</v>
      </c>
      <c r="AQ105" s="1032" t="s">
        <v>8</v>
      </c>
      <c r="AR105" s="1042">
        <v>130</v>
      </c>
      <c r="AS105" s="1032" t="s">
        <v>8</v>
      </c>
      <c r="AT105" s="1040">
        <v>1</v>
      </c>
      <c r="AU105" s="1029"/>
      <c r="AV105" s="593" t="s">
        <v>26</v>
      </c>
      <c r="AW105" s="1029" t="s">
        <v>3603</v>
      </c>
      <c r="AX105" s="1030" t="s">
        <v>3605</v>
      </c>
      <c r="AY105" s="1032" t="s">
        <v>3601</v>
      </c>
      <c r="AZ105" s="390">
        <v>370</v>
      </c>
      <c r="BA105" s="1032" t="s">
        <v>3600</v>
      </c>
      <c r="BB105" s="390">
        <v>1520</v>
      </c>
      <c r="BC105" s="1032" t="s">
        <v>3601</v>
      </c>
      <c r="BD105" s="390">
        <v>1120</v>
      </c>
      <c r="BE105" s="1032" t="s">
        <v>8</v>
      </c>
      <c r="BF105" s="1050">
        <v>890</v>
      </c>
      <c r="BG105" s="1032" t="s">
        <v>3595</v>
      </c>
      <c r="BH105" s="1036">
        <v>8</v>
      </c>
      <c r="BI105" s="581"/>
      <c r="BJ105" s="598" t="s">
        <v>3599</v>
      </c>
      <c r="BK105" s="590"/>
      <c r="BL105" s="580"/>
      <c r="BM105" s="580"/>
      <c r="BN105" s="1056"/>
      <c r="BO105" s="364"/>
    </row>
    <row r="106" spans="1:67" s="374" customFormat="1" ht="25.5" customHeight="1">
      <c r="A106" s="1061"/>
      <c r="B106" s="1075"/>
      <c r="C106" s="1077"/>
      <c r="D106" s="389" t="s">
        <v>3469</v>
      </c>
      <c r="E106" s="388"/>
      <c r="F106" s="387">
        <v>29770</v>
      </c>
      <c r="G106" s="386"/>
      <c r="H106" s="583" t="s">
        <v>3598</v>
      </c>
      <c r="I106" s="383">
        <v>280</v>
      </c>
      <c r="J106" s="385"/>
      <c r="K106" s="384" t="s">
        <v>7</v>
      </c>
      <c r="L106" s="1032"/>
      <c r="M106" s="1051"/>
      <c r="N106" s="1032"/>
      <c r="O106" s="1037"/>
      <c r="P106" s="1032"/>
      <c r="Q106" s="1051"/>
      <c r="R106" s="1032"/>
      <c r="S106" s="1045"/>
      <c r="T106" s="583" t="s">
        <v>3595</v>
      </c>
      <c r="U106" s="383">
        <v>7600</v>
      </c>
      <c r="V106" s="382">
        <v>70</v>
      </c>
      <c r="W106" s="381" t="s">
        <v>3595</v>
      </c>
      <c r="X106" s="379">
        <v>53210</v>
      </c>
      <c r="Y106" s="380" t="s">
        <v>8</v>
      </c>
      <c r="Z106" s="377">
        <v>530</v>
      </c>
      <c r="AA106" s="378" t="s">
        <v>3595</v>
      </c>
      <c r="AB106" s="379">
        <v>45610</v>
      </c>
      <c r="AC106" s="378" t="s">
        <v>8</v>
      </c>
      <c r="AD106" s="377">
        <v>450</v>
      </c>
      <c r="AE106" s="1032"/>
      <c r="AF106" s="1039"/>
      <c r="AG106" s="1032"/>
      <c r="AH106" s="1034"/>
      <c r="AI106" s="1035"/>
      <c r="AJ106" s="1049"/>
      <c r="AK106" s="1032"/>
      <c r="AL106" s="1047"/>
      <c r="AM106" s="1032"/>
      <c r="AN106" s="1051"/>
      <c r="AO106" s="1032"/>
      <c r="AP106" s="1045"/>
      <c r="AQ106" s="1032"/>
      <c r="AR106" s="1043"/>
      <c r="AS106" s="1032"/>
      <c r="AT106" s="1041"/>
      <c r="AU106" s="1029"/>
      <c r="AV106" s="593">
        <v>2360</v>
      </c>
      <c r="AW106" s="1029"/>
      <c r="AX106" s="1031"/>
      <c r="AY106" s="1032"/>
      <c r="AZ106" s="376">
        <v>4</v>
      </c>
      <c r="BA106" s="1032"/>
      <c r="BB106" s="375">
        <v>10</v>
      </c>
      <c r="BC106" s="1032"/>
      <c r="BD106" s="375">
        <v>11</v>
      </c>
      <c r="BE106" s="1032"/>
      <c r="BF106" s="1051"/>
      <c r="BG106" s="1032"/>
      <c r="BH106" s="1037"/>
      <c r="BI106" s="581"/>
      <c r="BJ106" s="599">
        <v>0.99</v>
      </c>
      <c r="BK106" s="590"/>
      <c r="BL106" s="580"/>
      <c r="BM106" s="580"/>
      <c r="BN106" s="1056"/>
      <c r="BO106" s="364"/>
    </row>
    <row r="107" spans="1:67" s="374" customFormat="1" ht="25.5" customHeight="1">
      <c r="A107" s="1061"/>
      <c r="B107" s="1060" t="s">
        <v>3610</v>
      </c>
      <c r="C107" s="1076" t="s">
        <v>6</v>
      </c>
      <c r="D107" s="402" t="s">
        <v>3470</v>
      </c>
      <c r="E107" s="388"/>
      <c r="F107" s="401">
        <v>21930</v>
      </c>
      <c r="G107" s="400">
        <v>29530</v>
      </c>
      <c r="H107" s="583" t="s">
        <v>3595</v>
      </c>
      <c r="I107" s="399">
        <v>200</v>
      </c>
      <c r="J107" s="398">
        <v>270</v>
      </c>
      <c r="K107" s="397" t="s">
        <v>7</v>
      </c>
      <c r="L107" s="1032" t="s">
        <v>3595</v>
      </c>
      <c r="M107" s="1050">
        <v>330</v>
      </c>
      <c r="N107" s="1032" t="s">
        <v>3595</v>
      </c>
      <c r="O107" s="1036">
        <v>3</v>
      </c>
      <c r="P107" s="1082"/>
      <c r="Q107" s="1080"/>
      <c r="R107" s="1082"/>
      <c r="S107" s="1083"/>
      <c r="T107" s="583" t="s">
        <v>3595</v>
      </c>
      <c r="U107" s="396">
        <v>7600</v>
      </c>
      <c r="V107" s="395">
        <v>70</v>
      </c>
      <c r="W107" s="394"/>
      <c r="X107" s="392"/>
      <c r="Y107" s="380"/>
      <c r="Z107" s="393"/>
      <c r="AA107" s="380"/>
      <c r="AB107" s="392" t="s">
        <v>0</v>
      </c>
      <c r="AC107" s="380"/>
      <c r="AD107" s="391"/>
      <c r="AE107" s="1035" t="s">
        <v>3595</v>
      </c>
      <c r="AF107" s="1038">
        <v>260</v>
      </c>
      <c r="AG107" s="1032" t="s">
        <v>3598</v>
      </c>
      <c r="AH107" s="1033">
        <v>2</v>
      </c>
      <c r="AI107" s="1035" t="s">
        <v>3603</v>
      </c>
      <c r="AJ107" s="1048">
        <v>1380</v>
      </c>
      <c r="AK107" s="1032" t="s">
        <v>8</v>
      </c>
      <c r="AL107" s="1046">
        <v>10</v>
      </c>
      <c r="AM107" s="1032" t="s">
        <v>8</v>
      </c>
      <c r="AN107" s="1050">
        <v>500</v>
      </c>
      <c r="AO107" s="1032" t="s">
        <v>3595</v>
      </c>
      <c r="AP107" s="1044">
        <v>5</v>
      </c>
      <c r="AQ107" s="1032" t="s">
        <v>8</v>
      </c>
      <c r="AR107" s="1042">
        <v>120</v>
      </c>
      <c r="AS107" s="1032" t="s">
        <v>8</v>
      </c>
      <c r="AT107" s="1040">
        <v>1</v>
      </c>
      <c r="AU107" s="1029"/>
      <c r="AV107" s="593" t="s">
        <v>27</v>
      </c>
      <c r="AW107" s="1029" t="s">
        <v>3603</v>
      </c>
      <c r="AX107" s="1030" t="s">
        <v>3605</v>
      </c>
      <c r="AY107" s="1032" t="s">
        <v>3600</v>
      </c>
      <c r="AZ107" s="390">
        <v>340</v>
      </c>
      <c r="BA107" s="1032" t="s">
        <v>3601</v>
      </c>
      <c r="BB107" s="390">
        <v>1380</v>
      </c>
      <c r="BC107" s="1032" t="s">
        <v>3601</v>
      </c>
      <c r="BD107" s="390">
        <v>1020</v>
      </c>
      <c r="BE107" s="1032" t="s">
        <v>8</v>
      </c>
      <c r="BF107" s="1050">
        <v>810</v>
      </c>
      <c r="BG107" s="1032" t="s">
        <v>3595</v>
      </c>
      <c r="BH107" s="1036">
        <v>8</v>
      </c>
      <c r="BI107" s="581"/>
      <c r="BJ107" s="598" t="s">
        <v>3599</v>
      </c>
      <c r="BK107" s="590"/>
      <c r="BL107" s="580"/>
      <c r="BM107" s="580"/>
      <c r="BN107" s="1056"/>
      <c r="BO107" s="364"/>
    </row>
    <row r="108" spans="1:67" s="374" customFormat="1" ht="25.5" customHeight="1">
      <c r="A108" s="1075"/>
      <c r="B108" s="1075"/>
      <c r="C108" s="1081"/>
      <c r="D108" s="389" t="s">
        <v>3469</v>
      </c>
      <c r="E108" s="388"/>
      <c r="F108" s="387">
        <v>29530</v>
      </c>
      <c r="G108" s="386"/>
      <c r="H108" s="583" t="s">
        <v>3598</v>
      </c>
      <c r="I108" s="383">
        <v>270</v>
      </c>
      <c r="J108" s="385"/>
      <c r="K108" s="384" t="s">
        <v>7</v>
      </c>
      <c r="L108" s="1032"/>
      <c r="M108" s="1051"/>
      <c r="N108" s="1032"/>
      <c r="O108" s="1037"/>
      <c r="P108" s="1082"/>
      <c r="Q108" s="1080"/>
      <c r="R108" s="1082"/>
      <c r="S108" s="1083"/>
      <c r="T108" s="583" t="s">
        <v>3598</v>
      </c>
      <c r="U108" s="383">
        <v>7600</v>
      </c>
      <c r="V108" s="382">
        <v>70</v>
      </c>
      <c r="W108" s="381" t="s">
        <v>3598</v>
      </c>
      <c r="X108" s="379">
        <v>53210</v>
      </c>
      <c r="Y108" s="380" t="s">
        <v>8</v>
      </c>
      <c r="Z108" s="377">
        <v>530</v>
      </c>
      <c r="AA108" s="378" t="s">
        <v>3595</v>
      </c>
      <c r="AB108" s="379">
        <v>45610</v>
      </c>
      <c r="AC108" s="378" t="s">
        <v>8</v>
      </c>
      <c r="AD108" s="377">
        <v>450</v>
      </c>
      <c r="AE108" s="1032"/>
      <c r="AF108" s="1039"/>
      <c r="AG108" s="1032"/>
      <c r="AH108" s="1034"/>
      <c r="AI108" s="1035"/>
      <c r="AJ108" s="1049"/>
      <c r="AK108" s="1032"/>
      <c r="AL108" s="1047"/>
      <c r="AM108" s="1032"/>
      <c r="AN108" s="1051"/>
      <c r="AO108" s="1032"/>
      <c r="AP108" s="1045"/>
      <c r="AQ108" s="1032"/>
      <c r="AR108" s="1043"/>
      <c r="AS108" s="1032"/>
      <c r="AT108" s="1041"/>
      <c r="AU108" s="1029"/>
      <c r="AV108" s="594">
        <v>2150</v>
      </c>
      <c r="AW108" s="1029"/>
      <c r="AX108" s="1031"/>
      <c r="AY108" s="1032"/>
      <c r="AZ108" s="376">
        <v>3</v>
      </c>
      <c r="BA108" s="1032"/>
      <c r="BB108" s="375">
        <v>10</v>
      </c>
      <c r="BC108" s="1032"/>
      <c r="BD108" s="375">
        <v>10</v>
      </c>
      <c r="BE108" s="1032"/>
      <c r="BF108" s="1051"/>
      <c r="BG108" s="1032"/>
      <c r="BH108" s="1037"/>
      <c r="BI108" s="581"/>
      <c r="BJ108" s="601">
        <v>0.99</v>
      </c>
      <c r="BK108" s="590"/>
      <c r="BL108" s="580"/>
      <c r="BM108" s="580"/>
      <c r="BN108" s="1056"/>
      <c r="BO108" s="364"/>
    </row>
    <row r="109" spans="1:67" s="403" customFormat="1" ht="25.5" customHeight="1">
      <c r="A109" s="1060" t="s">
        <v>3615</v>
      </c>
      <c r="B109" s="1060" t="s">
        <v>3487</v>
      </c>
      <c r="C109" s="1076" t="s">
        <v>6</v>
      </c>
      <c r="D109" s="402" t="s">
        <v>3470</v>
      </c>
      <c r="E109" s="388"/>
      <c r="F109" s="401">
        <v>81550</v>
      </c>
      <c r="G109" s="400">
        <v>88970</v>
      </c>
      <c r="H109" s="583" t="s">
        <v>3598</v>
      </c>
      <c r="I109" s="399">
        <v>790</v>
      </c>
      <c r="J109" s="398">
        <v>870</v>
      </c>
      <c r="K109" s="397" t="s">
        <v>7</v>
      </c>
      <c r="L109" s="1032" t="s">
        <v>3595</v>
      </c>
      <c r="M109" s="1050">
        <v>7190</v>
      </c>
      <c r="N109" s="1032" t="s">
        <v>3595</v>
      </c>
      <c r="O109" s="1036">
        <v>70</v>
      </c>
      <c r="P109" s="1032" t="s">
        <v>3598</v>
      </c>
      <c r="Q109" s="1050">
        <v>29680</v>
      </c>
      <c r="R109" s="1032" t="s">
        <v>8</v>
      </c>
      <c r="S109" s="1044">
        <v>290</v>
      </c>
      <c r="T109" s="583" t="s">
        <v>3595</v>
      </c>
      <c r="U109" s="396">
        <v>7420</v>
      </c>
      <c r="V109" s="395">
        <v>70</v>
      </c>
      <c r="W109" s="394"/>
      <c r="X109" s="392"/>
      <c r="Y109" s="380"/>
      <c r="Z109" s="393"/>
      <c r="AA109" s="380"/>
      <c r="AB109" s="392" t="s">
        <v>0</v>
      </c>
      <c r="AC109" s="380"/>
      <c r="AD109" s="391"/>
      <c r="AE109" s="1035" t="s">
        <v>3595</v>
      </c>
      <c r="AF109" s="1038">
        <v>5780</v>
      </c>
      <c r="AG109" s="1032" t="s">
        <v>3598</v>
      </c>
      <c r="AH109" s="1033">
        <v>50</v>
      </c>
      <c r="AI109" s="1035" t="s">
        <v>3603</v>
      </c>
      <c r="AJ109" s="1048">
        <v>29680</v>
      </c>
      <c r="AK109" s="1032" t="s">
        <v>8</v>
      </c>
      <c r="AL109" s="1046">
        <v>290</v>
      </c>
      <c r="AM109" s="1032" t="s">
        <v>8</v>
      </c>
      <c r="AN109" s="1050">
        <v>3640</v>
      </c>
      <c r="AO109" s="1032" t="s">
        <v>3595</v>
      </c>
      <c r="AP109" s="1044">
        <v>30</v>
      </c>
      <c r="AQ109" s="1032" t="s">
        <v>8</v>
      </c>
      <c r="AR109" s="1042">
        <v>1360</v>
      </c>
      <c r="AS109" s="1032" t="s">
        <v>8</v>
      </c>
      <c r="AT109" s="1040">
        <v>10</v>
      </c>
      <c r="AU109" s="1029" t="s">
        <v>3607</v>
      </c>
      <c r="AV109" s="592" t="s">
        <v>10</v>
      </c>
      <c r="AW109" s="1029" t="s">
        <v>3607</v>
      </c>
      <c r="AX109" s="1030" t="s">
        <v>3605</v>
      </c>
      <c r="AY109" s="1032" t="s">
        <v>3600</v>
      </c>
      <c r="AZ109" s="390">
        <v>7500</v>
      </c>
      <c r="BA109" s="1032" t="s">
        <v>3600</v>
      </c>
      <c r="BB109" s="390">
        <v>29680</v>
      </c>
      <c r="BC109" s="1032" t="s">
        <v>3601</v>
      </c>
      <c r="BD109" s="390">
        <v>21710</v>
      </c>
      <c r="BE109" s="1032" t="s">
        <v>8</v>
      </c>
      <c r="BF109" s="1050">
        <v>17390</v>
      </c>
      <c r="BG109" s="1032" t="s">
        <v>3595</v>
      </c>
      <c r="BH109" s="1036">
        <v>170</v>
      </c>
      <c r="BI109" s="406"/>
      <c r="BJ109" s="598" t="s">
        <v>3599</v>
      </c>
      <c r="BK109" s="405"/>
      <c r="BL109" s="580"/>
      <c r="BM109" s="580"/>
      <c r="BN109" s="1056"/>
      <c r="BO109" s="364"/>
    </row>
    <row r="110" spans="1:67" s="403" customFormat="1" ht="25.5" customHeight="1">
      <c r="A110" s="1061"/>
      <c r="B110" s="1075"/>
      <c r="C110" s="1077"/>
      <c r="D110" s="389" t="s">
        <v>3469</v>
      </c>
      <c r="E110" s="388"/>
      <c r="F110" s="387">
        <v>88970</v>
      </c>
      <c r="G110" s="386"/>
      <c r="H110" s="583" t="s">
        <v>3598</v>
      </c>
      <c r="I110" s="383">
        <v>870</v>
      </c>
      <c r="J110" s="385"/>
      <c r="K110" s="384" t="s">
        <v>7</v>
      </c>
      <c r="L110" s="1032"/>
      <c r="M110" s="1051"/>
      <c r="N110" s="1032"/>
      <c r="O110" s="1037"/>
      <c r="P110" s="1032"/>
      <c r="Q110" s="1051"/>
      <c r="R110" s="1032"/>
      <c r="S110" s="1045"/>
      <c r="T110" s="583" t="s">
        <v>3595</v>
      </c>
      <c r="U110" s="383">
        <v>7420</v>
      </c>
      <c r="V110" s="382">
        <v>70</v>
      </c>
      <c r="W110" s="381" t="s">
        <v>3598</v>
      </c>
      <c r="X110" s="379">
        <v>51950</v>
      </c>
      <c r="Y110" s="380" t="s">
        <v>8</v>
      </c>
      <c r="Z110" s="377">
        <v>510</v>
      </c>
      <c r="AA110" s="378" t="s">
        <v>3598</v>
      </c>
      <c r="AB110" s="379">
        <v>44530</v>
      </c>
      <c r="AC110" s="378" t="s">
        <v>8</v>
      </c>
      <c r="AD110" s="377">
        <v>440</v>
      </c>
      <c r="AE110" s="1032"/>
      <c r="AF110" s="1039"/>
      <c r="AG110" s="1032"/>
      <c r="AH110" s="1034"/>
      <c r="AI110" s="1035"/>
      <c r="AJ110" s="1049"/>
      <c r="AK110" s="1032"/>
      <c r="AL110" s="1047"/>
      <c r="AM110" s="1032"/>
      <c r="AN110" s="1051"/>
      <c r="AO110" s="1032"/>
      <c r="AP110" s="1045"/>
      <c r="AQ110" s="1032"/>
      <c r="AR110" s="1043"/>
      <c r="AS110" s="1032"/>
      <c r="AT110" s="1041"/>
      <c r="AU110" s="1029"/>
      <c r="AV110" s="593">
        <v>27330</v>
      </c>
      <c r="AW110" s="1029"/>
      <c r="AX110" s="1031"/>
      <c r="AY110" s="1032"/>
      <c r="AZ110" s="376">
        <v>70</v>
      </c>
      <c r="BA110" s="1032"/>
      <c r="BB110" s="375">
        <v>290</v>
      </c>
      <c r="BC110" s="1032"/>
      <c r="BD110" s="375">
        <v>210</v>
      </c>
      <c r="BE110" s="1032"/>
      <c r="BF110" s="1051"/>
      <c r="BG110" s="1032"/>
      <c r="BH110" s="1037"/>
      <c r="BI110" s="406"/>
      <c r="BJ110" s="599">
        <v>0.63</v>
      </c>
      <c r="BK110" s="405"/>
      <c r="BL110" s="580"/>
      <c r="BM110" s="580"/>
      <c r="BN110" s="1056"/>
      <c r="BO110" s="364"/>
    </row>
    <row r="111" spans="1:67" s="403" customFormat="1" ht="25.5" customHeight="1">
      <c r="A111" s="1061"/>
      <c r="B111" s="1060" t="s">
        <v>3486</v>
      </c>
      <c r="C111" s="1076" t="s">
        <v>6</v>
      </c>
      <c r="D111" s="402" t="s">
        <v>3470</v>
      </c>
      <c r="E111" s="388"/>
      <c r="F111" s="401">
        <v>50640</v>
      </c>
      <c r="G111" s="400">
        <v>58060</v>
      </c>
      <c r="H111" s="583" t="s">
        <v>3598</v>
      </c>
      <c r="I111" s="399">
        <v>480</v>
      </c>
      <c r="J111" s="398">
        <v>560</v>
      </c>
      <c r="K111" s="397" t="s">
        <v>7</v>
      </c>
      <c r="L111" s="1032" t="s">
        <v>3598</v>
      </c>
      <c r="M111" s="1050">
        <v>4310</v>
      </c>
      <c r="N111" s="1032" t="s">
        <v>3598</v>
      </c>
      <c r="O111" s="1036">
        <v>40</v>
      </c>
      <c r="P111" s="1032" t="s">
        <v>3595</v>
      </c>
      <c r="Q111" s="1050">
        <v>17810</v>
      </c>
      <c r="R111" s="1032" t="s">
        <v>8</v>
      </c>
      <c r="S111" s="1044">
        <v>170</v>
      </c>
      <c r="T111" s="583" t="s">
        <v>3595</v>
      </c>
      <c r="U111" s="396">
        <v>7420</v>
      </c>
      <c r="V111" s="395">
        <v>70</v>
      </c>
      <c r="W111" s="394"/>
      <c r="X111" s="392"/>
      <c r="Y111" s="380"/>
      <c r="Z111" s="393"/>
      <c r="AA111" s="380"/>
      <c r="AB111" s="392" t="s">
        <v>0</v>
      </c>
      <c r="AC111" s="380"/>
      <c r="AD111" s="391"/>
      <c r="AE111" s="1035" t="s">
        <v>3595</v>
      </c>
      <c r="AF111" s="1038">
        <v>3470</v>
      </c>
      <c r="AG111" s="1032" t="s">
        <v>3595</v>
      </c>
      <c r="AH111" s="1033">
        <v>30</v>
      </c>
      <c r="AI111" s="1035" t="s">
        <v>3603</v>
      </c>
      <c r="AJ111" s="1048">
        <v>17810</v>
      </c>
      <c r="AK111" s="1032" t="s">
        <v>8</v>
      </c>
      <c r="AL111" s="1046">
        <v>170</v>
      </c>
      <c r="AM111" s="1032" t="s">
        <v>8</v>
      </c>
      <c r="AN111" s="1050">
        <v>2490</v>
      </c>
      <c r="AO111" s="1032" t="s">
        <v>3598</v>
      </c>
      <c r="AP111" s="1044">
        <v>20</v>
      </c>
      <c r="AQ111" s="1032" t="s">
        <v>8</v>
      </c>
      <c r="AR111" s="1042">
        <v>810</v>
      </c>
      <c r="AS111" s="1032" t="s">
        <v>8</v>
      </c>
      <c r="AT111" s="1040">
        <v>8</v>
      </c>
      <c r="AU111" s="1029"/>
      <c r="AV111" s="593" t="s">
        <v>13</v>
      </c>
      <c r="AW111" s="1029" t="s">
        <v>3607</v>
      </c>
      <c r="AX111" s="1030" t="s">
        <v>3602</v>
      </c>
      <c r="AY111" s="1032" t="s">
        <v>3600</v>
      </c>
      <c r="AZ111" s="390">
        <v>4500</v>
      </c>
      <c r="BA111" s="1032" t="s">
        <v>3601</v>
      </c>
      <c r="BB111" s="390">
        <v>17810</v>
      </c>
      <c r="BC111" s="1032" t="s">
        <v>3601</v>
      </c>
      <c r="BD111" s="390">
        <v>13020</v>
      </c>
      <c r="BE111" s="1032" t="s">
        <v>8</v>
      </c>
      <c r="BF111" s="1050">
        <v>10430</v>
      </c>
      <c r="BG111" s="1032" t="s">
        <v>3595</v>
      </c>
      <c r="BH111" s="1036">
        <v>100</v>
      </c>
      <c r="BI111" s="406"/>
      <c r="BJ111" s="598" t="s">
        <v>3599</v>
      </c>
      <c r="BK111" s="405"/>
      <c r="BL111" s="580"/>
      <c r="BM111" s="580"/>
      <c r="BN111" s="1056"/>
      <c r="BO111" s="364"/>
    </row>
    <row r="112" spans="1:67" s="403" customFormat="1" ht="25.5" customHeight="1">
      <c r="A112" s="1061"/>
      <c r="B112" s="1075"/>
      <c r="C112" s="1077"/>
      <c r="D112" s="389" t="s">
        <v>3469</v>
      </c>
      <c r="E112" s="388"/>
      <c r="F112" s="387">
        <v>58060</v>
      </c>
      <c r="G112" s="386"/>
      <c r="H112" s="583" t="s">
        <v>3595</v>
      </c>
      <c r="I112" s="383">
        <v>560</v>
      </c>
      <c r="J112" s="385"/>
      <c r="K112" s="384" t="s">
        <v>7</v>
      </c>
      <c r="L112" s="1032"/>
      <c r="M112" s="1051"/>
      <c r="N112" s="1032"/>
      <c r="O112" s="1037"/>
      <c r="P112" s="1032"/>
      <c r="Q112" s="1051"/>
      <c r="R112" s="1032"/>
      <c r="S112" s="1045"/>
      <c r="T112" s="583" t="s">
        <v>3598</v>
      </c>
      <c r="U112" s="383">
        <v>7420</v>
      </c>
      <c r="V112" s="382">
        <v>70</v>
      </c>
      <c r="W112" s="381" t="s">
        <v>3598</v>
      </c>
      <c r="X112" s="379">
        <v>51950</v>
      </c>
      <c r="Y112" s="380" t="s">
        <v>8</v>
      </c>
      <c r="Z112" s="377">
        <v>510</v>
      </c>
      <c r="AA112" s="378" t="s">
        <v>3598</v>
      </c>
      <c r="AB112" s="379">
        <v>44530</v>
      </c>
      <c r="AC112" s="378" t="s">
        <v>8</v>
      </c>
      <c r="AD112" s="377">
        <v>440</v>
      </c>
      <c r="AE112" s="1032"/>
      <c r="AF112" s="1039"/>
      <c r="AG112" s="1032"/>
      <c r="AH112" s="1034"/>
      <c r="AI112" s="1035"/>
      <c r="AJ112" s="1049"/>
      <c r="AK112" s="1032"/>
      <c r="AL112" s="1047"/>
      <c r="AM112" s="1032"/>
      <c r="AN112" s="1051"/>
      <c r="AO112" s="1032"/>
      <c r="AP112" s="1045"/>
      <c r="AQ112" s="1032"/>
      <c r="AR112" s="1043"/>
      <c r="AS112" s="1032"/>
      <c r="AT112" s="1041"/>
      <c r="AU112" s="1029"/>
      <c r="AV112" s="593">
        <v>16800</v>
      </c>
      <c r="AW112" s="1029"/>
      <c r="AX112" s="1031"/>
      <c r="AY112" s="1032"/>
      <c r="AZ112" s="376">
        <v>40</v>
      </c>
      <c r="BA112" s="1032"/>
      <c r="BB112" s="375">
        <v>170</v>
      </c>
      <c r="BC112" s="1032"/>
      <c r="BD112" s="375">
        <v>130</v>
      </c>
      <c r="BE112" s="1032"/>
      <c r="BF112" s="1051"/>
      <c r="BG112" s="1032"/>
      <c r="BH112" s="1037"/>
      <c r="BI112" s="406"/>
      <c r="BJ112" s="599">
        <v>0.78</v>
      </c>
      <c r="BK112" s="405"/>
      <c r="BL112" s="580"/>
      <c r="BM112" s="580"/>
      <c r="BN112" s="1056"/>
      <c r="BO112" s="364"/>
    </row>
    <row r="113" spans="1:67" s="403" customFormat="1" ht="25.5" customHeight="1">
      <c r="A113" s="1061"/>
      <c r="B113" s="1060" t="s">
        <v>3485</v>
      </c>
      <c r="C113" s="1076" t="s">
        <v>6</v>
      </c>
      <c r="D113" s="402" t="s">
        <v>3470</v>
      </c>
      <c r="E113" s="388"/>
      <c r="F113" s="401">
        <v>39540</v>
      </c>
      <c r="G113" s="400">
        <v>46960</v>
      </c>
      <c r="H113" s="583" t="s">
        <v>3595</v>
      </c>
      <c r="I113" s="399">
        <v>370</v>
      </c>
      <c r="J113" s="398">
        <v>450</v>
      </c>
      <c r="K113" s="397" t="s">
        <v>7</v>
      </c>
      <c r="L113" s="1032" t="s">
        <v>3595</v>
      </c>
      <c r="M113" s="1050">
        <v>3080</v>
      </c>
      <c r="N113" s="1032" t="s">
        <v>3598</v>
      </c>
      <c r="O113" s="1036">
        <v>30</v>
      </c>
      <c r="P113" s="1032" t="s">
        <v>3598</v>
      </c>
      <c r="Q113" s="1050">
        <v>12720</v>
      </c>
      <c r="R113" s="1032" t="s">
        <v>8</v>
      </c>
      <c r="S113" s="1044">
        <v>120</v>
      </c>
      <c r="T113" s="583" t="s">
        <v>3595</v>
      </c>
      <c r="U113" s="396">
        <v>7420</v>
      </c>
      <c r="V113" s="395">
        <v>70</v>
      </c>
      <c r="W113" s="394"/>
      <c r="X113" s="392"/>
      <c r="Y113" s="380"/>
      <c r="Z113" s="393"/>
      <c r="AA113" s="380"/>
      <c r="AB113" s="392" t="s">
        <v>0</v>
      </c>
      <c r="AC113" s="380"/>
      <c r="AD113" s="391"/>
      <c r="AE113" s="1035" t="s">
        <v>3595</v>
      </c>
      <c r="AF113" s="1038">
        <v>2480</v>
      </c>
      <c r="AG113" s="1032" t="s">
        <v>3598</v>
      </c>
      <c r="AH113" s="1033">
        <v>20</v>
      </c>
      <c r="AI113" s="1035" t="s">
        <v>3603</v>
      </c>
      <c r="AJ113" s="1048">
        <v>12720</v>
      </c>
      <c r="AK113" s="1032" t="s">
        <v>8</v>
      </c>
      <c r="AL113" s="1046">
        <v>120</v>
      </c>
      <c r="AM113" s="1032" t="s">
        <v>8</v>
      </c>
      <c r="AN113" s="1050">
        <v>2000</v>
      </c>
      <c r="AO113" s="1032" t="s">
        <v>3595</v>
      </c>
      <c r="AP113" s="1044">
        <v>20</v>
      </c>
      <c r="AQ113" s="1032" t="s">
        <v>8</v>
      </c>
      <c r="AR113" s="1042">
        <v>580</v>
      </c>
      <c r="AS113" s="1032" t="s">
        <v>8</v>
      </c>
      <c r="AT113" s="1040">
        <v>5</v>
      </c>
      <c r="AU113" s="1029"/>
      <c r="AV113" s="593" t="s">
        <v>14</v>
      </c>
      <c r="AW113" s="1029" t="s">
        <v>3607</v>
      </c>
      <c r="AX113" s="1030" t="s">
        <v>3602</v>
      </c>
      <c r="AY113" s="1032" t="s">
        <v>3600</v>
      </c>
      <c r="AZ113" s="390">
        <v>3210</v>
      </c>
      <c r="BA113" s="1032" t="s">
        <v>3601</v>
      </c>
      <c r="BB113" s="390">
        <v>12720</v>
      </c>
      <c r="BC113" s="1032" t="s">
        <v>3600</v>
      </c>
      <c r="BD113" s="390">
        <v>9300</v>
      </c>
      <c r="BE113" s="1032" t="s">
        <v>8</v>
      </c>
      <c r="BF113" s="1050">
        <v>7450</v>
      </c>
      <c r="BG113" s="1032" t="s">
        <v>3598</v>
      </c>
      <c r="BH113" s="1036">
        <v>70</v>
      </c>
      <c r="BI113" s="406"/>
      <c r="BJ113" s="598" t="s">
        <v>3599</v>
      </c>
      <c r="BK113" s="405"/>
      <c r="BL113" s="580"/>
      <c r="BM113" s="580"/>
      <c r="BN113" s="1056"/>
      <c r="BO113" s="364"/>
    </row>
    <row r="114" spans="1:67" s="403" customFormat="1" ht="25.5" customHeight="1">
      <c r="A114" s="1061"/>
      <c r="B114" s="1075"/>
      <c r="C114" s="1077"/>
      <c r="D114" s="389" t="s">
        <v>3469</v>
      </c>
      <c r="E114" s="388"/>
      <c r="F114" s="387">
        <v>46960</v>
      </c>
      <c r="G114" s="386"/>
      <c r="H114" s="583" t="s">
        <v>3598</v>
      </c>
      <c r="I114" s="383">
        <v>450</v>
      </c>
      <c r="J114" s="385"/>
      <c r="K114" s="384" t="s">
        <v>7</v>
      </c>
      <c r="L114" s="1032"/>
      <c r="M114" s="1051"/>
      <c r="N114" s="1032"/>
      <c r="O114" s="1037"/>
      <c r="P114" s="1032"/>
      <c r="Q114" s="1051"/>
      <c r="R114" s="1032"/>
      <c r="S114" s="1045"/>
      <c r="T114" s="583" t="s">
        <v>3598</v>
      </c>
      <c r="U114" s="383">
        <v>7420</v>
      </c>
      <c r="V114" s="382">
        <v>70</v>
      </c>
      <c r="W114" s="381" t="s">
        <v>3595</v>
      </c>
      <c r="X114" s="379">
        <v>51950</v>
      </c>
      <c r="Y114" s="380" t="s">
        <v>8</v>
      </c>
      <c r="Z114" s="377">
        <v>510</v>
      </c>
      <c r="AA114" s="378" t="s">
        <v>3595</v>
      </c>
      <c r="AB114" s="379">
        <v>44530</v>
      </c>
      <c r="AC114" s="378" t="s">
        <v>8</v>
      </c>
      <c r="AD114" s="377">
        <v>440</v>
      </c>
      <c r="AE114" s="1032"/>
      <c r="AF114" s="1039"/>
      <c r="AG114" s="1032"/>
      <c r="AH114" s="1034"/>
      <c r="AI114" s="1035"/>
      <c r="AJ114" s="1049"/>
      <c r="AK114" s="1032"/>
      <c r="AL114" s="1047"/>
      <c r="AM114" s="1032"/>
      <c r="AN114" s="1051"/>
      <c r="AO114" s="1032"/>
      <c r="AP114" s="1045"/>
      <c r="AQ114" s="1032"/>
      <c r="AR114" s="1043"/>
      <c r="AS114" s="1032"/>
      <c r="AT114" s="1041"/>
      <c r="AU114" s="1029"/>
      <c r="AV114" s="593">
        <v>12280</v>
      </c>
      <c r="AW114" s="1029"/>
      <c r="AX114" s="1031"/>
      <c r="AY114" s="1032"/>
      <c r="AZ114" s="376">
        <v>30</v>
      </c>
      <c r="BA114" s="1032"/>
      <c r="BB114" s="375">
        <v>120</v>
      </c>
      <c r="BC114" s="1032"/>
      <c r="BD114" s="375">
        <v>90</v>
      </c>
      <c r="BE114" s="1032"/>
      <c r="BF114" s="1051"/>
      <c r="BG114" s="1032"/>
      <c r="BH114" s="1037"/>
      <c r="BI114" s="406"/>
      <c r="BJ114" s="599">
        <v>0.86</v>
      </c>
      <c r="BK114" s="405"/>
      <c r="BL114" s="580"/>
      <c r="BM114" s="580"/>
      <c r="BN114" s="1056"/>
      <c r="BO114" s="364"/>
    </row>
    <row r="115" spans="1:67" s="403" customFormat="1" ht="25.5" customHeight="1">
      <c r="A115" s="1061"/>
      <c r="B115" s="1060" t="s">
        <v>3484</v>
      </c>
      <c r="C115" s="1076" t="s">
        <v>6</v>
      </c>
      <c r="D115" s="402" t="s">
        <v>3470</v>
      </c>
      <c r="E115" s="388"/>
      <c r="F115" s="401">
        <v>35060</v>
      </c>
      <c r="G115" s="400">
        <v>42480</v>
      </c>
      <c r="H115" s="583" t="s">
        <v>3598</v>
      </c>
      <c r="I115" s="399">
        <v>330</v>
      </c>
      <c r="J115" s="398">
        <v>400</v>
      </c>
      <c r="K115" s="397" t="s">
        <v>7</v>
      </c>
      <c r="L115" s="1032" t="s">
        <v>3598</v>
      </c>
      <c r="M115" s="1050">
        <v>2390</v>
      </c>
      <c r="N115" s="1032" t="s">
        <v>3595</v>
      </c>
      <c r="O115" s="1036">
        <v>20</v>
      </c>
      <c r="P115" s="1032" t="s">
        <v>3598</v>
      </c>
      <c r="Q115" s="1050">
        <v>9890</v>
      </c>
      <c r="R115" s="1032" t="s">
        <v>8</v>
      </c>
      <c r="S115" s="1044">
        <v>90</v>
      </c>
      <c r="T115" s="583" t="s">
        <v>3595</v>
      </c>
      <c r="U115" s="396">
        <v>7420</v>
      </c>
      <c r="V115" s="395">
        <v>70</v>
      </c>
      <c r="W115" s="394"/>
      <c r="X115" s="392"/>
      <c r="Y115" s="380"/>
      <c r="Z115" s="393"/>
      <c r="AA115" s="380"/>
      <c r="AB115" s="392" t="s">
        <v>0</v>
      </c>
      <c r="AC115" s="380"/>
      <c r="AD115" s="391"/>
      <c r="AE115" s="1035" t="s">
        <v>3595</v>
      </c>
      <c r="AF115" s="1038" t="s">
        <v>47</v>
      </c>
      <c r="AG115" s="1032" t="s">
        <v>3598</v>
      </c>
      <c r="AH115" s="1033" t="s">
        <v>47</v>
      </c>
      <c r="AI115" s="1035" t="s">
        <v>3603</v>
      </c>
      <c r="AJ115" s="1048">
        <v>9890</v>
      </c>
      <c r="AK115" s="1032" t="s">
        <v>8</v>
      </c>
      <c r="AL115" s="1046">
        <v>90</v>
      </c>
      <c r="AM115" s="1032" t="s">
        <v>8</v>
      </c>
      <c r="AN115" s="1050">
        <v>1730</v>
      </c>
      <c r="AO115" s="1032" t="s">
        <v>3595</v>
      </c>
      <c r="AP115" s="1044">
        <v>10</v>
      </c>
      <c r="AQ115" s="1032" t="s">
        <v>8</v>
      </c>
      <c r="AR115" s="1042">
        <v>450</v>
      </c>
      <c r="AS115" s="1032" t="s">
        <v>8</v>
      </c>
      <c r="AT115" s="1040">
        <v>4</v>
      </c>
      <c r="AU115" s="1029"/>
      <c r="AV115" s="593" t="s">
        <v>15</v>
      </c>
      <c r="AW115" s="1029" t="s">
        <v>3607</v>
      </c>
      <c r="AX115" s="1030" t="s">
        <v>3605</v>
      </c>
      <c r="AY115" s="1032" t="s">
        <v>3600</v>
      </c>
      <c r="AZ115" s="390">
        <v>2500</v>
      </c>
      <c r="BA115" s="1032" t="s">
        <v>3601</v>
      </c>
      <c r="BB115" s="390">
        <v>9890</v>
      </c>
      <c r="BC115" s="1032" t="s">
        <v>3601</v>
      </c>
      <c r="BD115" s="390">
        <v>7230</v>
      </c>
      <c r="BE115" s="1032" t="s">
        <v>8</v>
      </c>
      <c r="BF115" s="1050">
        <v>5790</v>
      </c>
      <c r="BG115" s="1032" t="s">
        <v>3598</v>
      </c>
      <c r="BH115" s="1036">
        <v>50</v>
      </c>
      <c r="BI115" s="406"/>
      <c r="BJ115" s="598" t="s">
        <v>3599</v>
      </c>
      <c r="BK115" s="405"/>
      <c r="BL115" s="580"/>
      <c r="BM115" s="580"/>
      <c r="BN115" s="1056"/>
      <c r="BO115" s="364"/>
    </row>
    <row r="116" spans="1:67" s="403" customFormat="1" ht="25.5" customHeight="1">
      <c r="A116" s="1061"/>
      <c r="B116" s="1075"/>
      <c r="C116" s="1077"/>
      <c r="D116" s="389" t="s">
        <v>3469</v>
      </c>
      <c r="E116" s="388"/>
      <c r="F116" s="387">
        <v>42480</v>
      </c>
      <c r="G116" s="386"/>
      <c r="H116" s="583" t="s">
        <v>3595</v>
      </c>
      <c r="I116" s="383">
        <v>400</v>
      </c>
      <c r="J116" s="385"/>
      <c r="K116" s="384" t="s">
        <v>7</v>
      </c>
      <c r="L116" s="1032"/>
      <c r="M116" s="1051"/>
      <c r="N116" s="1032"/>
      <c r="O116" s="1037"/>
      <c r="P116" s="1032"/>
      <c r="Q116" s="1051"/>
      <c r="R116" s="1032"/>
      <c r="S116" s="1045"/>
      <c r="T116" s="583" t="s">
        <v>3598</v>
      </c>
      <c r="U116" s="383">
        <v>7420</v>
      </c>
      <c r="V116" s="382">
        <v>70</v>
      </c>
      <c r="W116" s="381" t="s">
        <v>3598</v>
      </c>
      <c r="X116" s="379">
        <v>51950</v>
      </c>
      <c r="Y116" s="380" t="s">
        <v>8</v>
      </c>
      <c r="Z116" s="377">
        <v>510</v>
      </c>
      <c r="AA116" s="378" t="s">
        <v>3595</v>
      </c>
      <c r="AB116" s="379">
        <v>44530</v>
      </c>
      <c r="AC116" s="378" t="s">
        <v>8</v>
      </c>
      <c r="AD116" s="377">
        <v>440</v>
      </c>
      <c r="AE116" s="1032"/>
      <c r="AF116" s="1039"/>
      <c r="AG116" s="1032"/>
      <c r="AH116" s="1034"/>
      <c r="AI116" s="1035"/>
      <c r="AJ116" s="1049"/>
      <c r="AK116" s="1032"/>
      <c r="AL116" s="1047"/>
      <c r="AM116" s="1032"/>
      <c r="AN116" s="1051"/>
      <c r="AO116" s="1032"/>
      <c r="AP116" s="1045"/>
      <c r="AQ116" s="1032"/>
      <c r="AR116" s="1043"/>
      <c r="AS116" s="1032"/>
      <c r="AT116" s="1041"/>
      <c r="AU116" s="1029"/>
      <c r="AV116" s="593">
        <v>9770</v>
      </c>
      <c r="AW116" s="1029"/>
      <c r="AX116" s="1031"/>
      <c r="AY116" s="1032"/>
      <c r="AZ116" s="376">
        <v>20</v>
      </c>
      <c r="BA116" s="1032"/>
      <c r="BB116" s="375">
        <v>90</v>
      </c>
      <c r="BC116" s="1032"/>
      <c r="BD116" s="375">
        <v>70</v>
      </c>
      <c r="BE116" s="1032"/>
      <c r="BF116" s="1051"/>
      <c r="BG116" s="1032"/>
      <c r="BH116" s="1037"/>
      <c r="BI116" s="406"/>
      <c r="BJ116" s="599">
        <v>0.94</v>
      </c>
      <c r="BK116" s="405"/>
      <c r="BL116" s="580"/>
      <c r="BM116" s="580"/>
      <c r="BN116" s="1056"/>
      <c r="BO116" s="364"/>
    </row>
    <row r="117" spans="1:67" s="403" customFormat="1" ht="25.5" customHeight="1">
      <c r="A117" s="1061"/>
      <c r="B117" s="1060" t="s">
        <v>3483</v>
      </c>
      <c r="C117" s="1076" t="s">
        <v>6</v>
      </c>
      <c r="D117" s="402" t="s">
        <v>3470</v>
      </c>
      <c r="E117" s="388"/>
      <c r="F117" s="401">
        <v>31050</v>
      </c>
      <c r="G117" s="400">
        <v>38470</v>
      </c>
      <c r="H117" s="583" t="s">
        <v>3595</v>
      </c>
      <c r="I117" s="399">
        <v>290</v>
      </c>
      <c r="J117" s="398">
        <v>360</v>
      </c>
      <c r="K117" s="397" t="s">
        <v>7</v>
      </c>
      <c r="L117" s="1032" t="s">
        <v>3595</v>
      </c>
      <c r="M117" s="1050">
        <v>1790</v>
      </c>
      <c r="N117" s="1032" t="s">
        <v>3595</v>
      </c>
      <c r="O117" s="1036">
        <v>10</v>
      </c>
      <c r="P117" s="1032" t="s">
        <v>3598</v>
      </c>
      <c r="Q117" s="1050">
        <v>7420</v>
      </c>
      <c r="R117" s="1032" t="s">
        <v>8</v>
      </c>
      <c r="S117" s="1044">
        <v>70</v>
      </c>
      <c r="T117" s="583" t="s">
        <v>3598</v>
      </c>
      <c r="U117" s="396">
        <v>7420</v>
      </c>
      <c r="V117" s="395">
        <v>70</v>
      </c>
      <c r="W117" s="394"/>
      <c r="X117" s="392"/>
      <c r="Y117" s="380"/>
      <c r="Z117" s="393"/>
      <c r="AA117" s="380"/>
      <c r="AB117" s="392" t="s">
        <v>0</v>
      </c>
      <c r="AC117" s="380"/>
      <c r="AD117" s="391"/>
      <c r="AE117" s="1035" t="s">
        <v>3598</v>
      </c>
      <c r="AF117" s="1038" t="s">
        <v>47</v>
      </c>
      <c r="AG117" s="1032" t="s">
        <v>3598</v>
      </c>
      <c r="AH117" s="1033" t="s">
        <v>47</v>
      </c>
      <c r="AI117" s="1035" t="s">
        <v>3607</v>
      </c>
      <c r="AJ117" s="1048">
        <v>7420</v>
      </c>
      <c r="AK117" s="1032" t="s">
        <v>8</v>
      </c>
      <c r="AL117" s="1046">
        <v>70</v>
      </c>
      <c r="AM117" s="1032" t="s">
        <v>8</v>
      </c>
      <c r="AN117" s="1050">
        <v>1300</v>
      </c>
      <c r="AO117" s="1032" t="s">
        <v>3595</v>
      </c>
      <c r="AP117" s="1044">
        <v>10</v>
      </c>
      <c r="AQ117" s="1032" t="s">
        <v>8</v>
      </c>
      <c r="AR117" s="1042">
        <v>340</v>
      </c>
      <c r="AS117" s="1032" t="s">
        <v>8</v>
      </c>
      <c r="AT117" s="1040">
        <v>3</v>
      </c>
      <c r="AU117" s="1029"/>
      <c r="AV117" s="593" t="s">
        <v>16</v>
      </c>
      <c r="AW117" s="1029" t="s">
        <v>3607</v>
      </c>
      <c r="AX117" s="1030" t="s">
        <v>3602</v>
      </c>
      <c r="AY117" s="1032" t="s">
        <v>3601</v>
      </c>
      <c r="AZ117" s="390">
        <v>1870</v>
      </c>
      <c r="BA117" s="1032" t="s">
        <v>3600</v>
      </c>
      <c r="BB117" s="390">
        <v>7420</v>
      </c>
      <c r="BC117" s="1032" t="s">
        <v>3601</v>
      </c>
      <c r="BD117" s="390">
        <v>5420</v>
      </c>
      <c r="BE117" s="1032" t="s">
        <v>8</v>
      </c>
      <c r="BF117" s="1050">
        <v>4340</v>
      </c>
      <c r="BG117" s="1032" t="s">
        <v>3595</v>
      </c>
      <c r="BH117" s="1036">
        <v>40</v>
      </c>
      <c r="BI117" s="406"/>
      <c r="BJ117" s="598" t="s">
        <v>3599</v>
      </c>
      <c r="BK117" s="405"/>
      <c r="BL117" s="580"/>
      <c r="BM117" s="580"/>
      <c r="BN117" s="1056"/>
      <c r="BO117" s="364"/>
    </row>
    <row r="118" spans="1:67" s="403" customFormat="1" ht="25.5" customHeight="1">
      <c r="A118" s="1061"/>
      <c r="B118" s="1075"/>
      <c r="C118" s="1077"/>
      <c r="D118" s="389" t="s">
        <v>3469</v>
      </c>
      <c r="E118" s="388"/>
      <c r="F118" s="387">
        <v>38470</v>
      </c>
      <c r="G118" s="386"/>
      <c r="H118" s="583" t="s">
        <v>3598</v>
      </c>
      <c r="I118" s="383">
        <v>360</v>
      </c>
      <c r="J118" s="385"/>
      <c r="K118" s="384" t="s">
        <v>7</v>
      </c>
      <c r="L118" s="1032"/>
      <c r="M118" s="1051"/>
      <c r="N118" s="1032"/>
      <c r="O118" s="1037"/>
      <c r="P118" s="1032"/>
      <c r="Q118" s="1051"/>
      <c r="R118" s="1032"/>
      <c r="S118" s="1045"/>
      <c r="T118" s="583" t="s">
        <v>3595</v>
      </c>
      <c r="U118" s="383">
        <v>7420</v>
      </c>
      <c r="V118" s="382">
        <v>70</v>
      </c>
      <c r="W118" s="381" t="s">
        <v>3595</v>
      </c>
      <c r="X118" s="379">
        <v>51950</v>
      </c>
      <c r="Y118" s="380" t="s">
        <v>8</v>
      </c>
      <c r="Z118" s="377">
        <v>510</v>
      </c>
      <c r="AA118" s="378" t="s">
        <v>3595</v>
      </c>
      <c r="AB118" s="379">
        <v>44530</v>
      </c>
      <c r="AC118" s="378" t="s">
        <v>8</v>
      </c>
      <c r="AD118" s="377">
        <v>440</v>
      </c>
      <c r="AE118" s="1032"/>
      <c r="AF118" s="1039"/>
      <c r="AG118" s="1032"/>
      <c r="AH118" s="1034"/>
      <c r="AI118" s="1035"/>
      <c r="AJ118" s="1049"/>
      <c r="AK118" s="1032"/>
      <c r="AL118" s="1047"/>
      <c r="AM118" s="1032"/>
      <c r="AN118" s="1051"/>
      <c r="AO118" s="1032"/>
      <c r="AP118" s="1045"/>
      <c r="AQ118" s="1032"/>
      <c r="AR118" s="1043"/>
      <c r="AS118" s="1032"/>
      <c r="AT118" s="1041"/>
      <c r="AU118" s="1029"/>
      <c r="AV118" s="593">
        <v>7500</v>
      </c>
      <c r="AW118" s="1029"/>
      <c r="AX118" s="1031"/>
      <c r="AY118" s="1032"/>
      <c r="AZ118" s="376">
        <v>10</v>
      </c>
      <c r="BA118" s="1032"/>
      <c r="BB118" s="375">
        <v>70</v>
      </c>
      <c r="BC118" s="1032"/>
      <c r="BD118" s="375">
        <v>50</v>
      </c>
      <c r="BE118" s="1032"/>
      <c r="BF118" s="1051"/>
      <c r="BG118" s="1032"/>
      <c r="BH118" s="1037"/>
      <c r="BI118" s="406"/>
      <c r="BJ118" s="599">
        <v>0.89</v>
      </c>
      <c r="BK118" s="405"/>
      <c r="BL118" s="580"/>
      <c r="BM118" s="580"/>
      <c r="BN118" s="1056"/>
      <c r="BO118" s="364"/>
    </row>
    <row r="119" spans="1:67" s="403" customFormat="1" ht="25.5" customHeight="1">
      <c r="A119" s="1061"/>
      <c r="B119" s="1060" t="s">
        <v>3482</v>
      </c>
      <c r="C119" s="1076" t="s">
        <v>6</v>
      </c>
      <c r="D119" s="402" t="s">
        <v>3470</v>
      </c>
      <c r="E119" s="388"/>
      <c r="F119" s="401">
        <v>28690</v>
      </c>
      <c r="G119" s="400">
        <v>36110</v>
      </c>
      <c r="H119" s="583" t="s">
        <v>3595</v>
      </c>
      <c r="I119" s="399">
        <v>270</v>
      </c>
      <c r="J119" s="398">
        <v>340</v>
      </c>
      <c r="K119" s="397" t="s">
        <v>7</v>
      </c>
      <c r="L119" s="1032" t="s">
        <v>3598</v>
      </c>
      <c r="M119" s="1050">
        <v>1430</v>
      </c>
      <c r="N119" s="1032" t="s">
        <v>3598</v>
      </c>
      <c r="O119" s="1036">
        <v>10</v>
      </c>
      <c r="P119" s="1032" t="s">
        <v>3595</v>
      </c>
      <c r="Q119" s="1050">
        <v>5930</v>
      </c>
      <c r="R119" s="1032" t="s">
        <v>8</v>
      </c>
      <c r="S119" s="1044">
        <v>50</v>
      </c>
      <c r="T119" s="583" t="s">
        <v>3598</v>
      </c>
      <c r="U119" s="396">
        <v>7420</v>
      </c>
      <c r="V119" s="395">
        <v>70</v>
      </c>
      <c r="W119" s="394"/>
      <c r="X119" s="392"/>
      <c r="Y119" s="380"/>
      <c r="Z119" s="393"/>
      <c r="AA119" s="380"/>
      <c r="AB119" s="392" t="s">
        <v>0</v>
      </c>
      <c r="AC119" s="380"/>
      <c r="AD119" s="391"/>
      <c r="AE119" s="1035" t="s">
        <v>3595</v>
      </c>
      <c r="AF119" s="1038" t="s">
        <v>47</v>
      </c>
      <c r="AG119" s="1032" t="s">
        <v>3595</v>
      </c>
      <c r="AH119" s="1033" t="s">
        <v>47</v>
      </c>
      <c r="AI119" s="1035" t="s">
        <v>3607</v>
      </c>
      <c r="AJ119" s="1048">
        <v>5930</v>
      </c>
      <c r="AK119" s="1032" t="s">
        <v>8</v>
      </c>
      <c r="AL119" s="1046">
        <v>50</v>
      </c>
      <c r="AM119" s="1032" t="s">
        <v>8</v>
      </c>
      <c r="AN119" s="1050">
        <v>1040</v>
      </c>
      <c r="AO119" s="1032" t="s">
        <v>3598</v>
      </c>
      <c r="AP119" s="1044">
        <v>10</v>
      </c>
      <c r="AQ119" s="1032" t="s">
        <v>8</v>
      </c>
      <c r="AR119" s="1042">
        <v>300</v>
      </c>
      <c r="AS119" s="1032" t="s">
        <v>8</v>
      </c>
      <c r="AT119" s="1040">
        <v>3</v>
      </c>
      <c r="AU119" s="1029"/>
      <c r="AV119" s="593" t="s">
        <v>17</v>
      </c>
      <c r="AW119" s="1029" t="s">
        <v>3603</v>
      </c>
      <c r="AX119" s="1030" t="s">
        <v>3602</v>
      </c>
      <c r="AY119" s="1032" t="s">
        <v>3600</v>
      </c>
      <c r="AZ119" s="390">
        <v>1500</v>
      </c>
      <c r="BA119" s="1032" t="s">
        <v>3601</v>
      </c>
      <c r="BB119" s="390">
        <v>5930</v>
      </c>
      <c r="BC119" s="1032" t="s">
        <v>3601</v>
      </c>
      <c r="BD119" s="390">
        <v>4340</v>
      </c>
      <c r="BE119" s="1032" t="s">
        <v>8</v>
      </c>
      <c r="BF119" s="1050">
        <v>3470</v>
      </c>
      <c r="BG119" s="1032" t="s">
        <v>3598</v>
      </c>
      <c r="BH119" s="1036">
        <v>30</v>
      </c>
      <c r="BI119" s="406"/>
      <c r="BJ119" s="598" t="s">
        <v>3599</v>
      </c>
      <c r="BK119" s="405"/>
      <c r="BL119" s="580"/>
      <c r="BM119" s="580"/>
      <c r="BN119" s="1056"/>
      <c r="BO119" s="364"/>
    </row>
    <row r="120" spans="1:67" s="403" customFormat="1" ht="25.5" customHeight="1">
      <c r="A120" s="1061"/>
      <c r="B120" s="1075"/>
      <c r="C120" s="1077"/>
      <c r="D120" s="389" t="s">
        <v>3469</v>
      </c>
      <c r="E120" s="388"/>
      <c r="F120" s="387">
        <v>36110</v>
      </c>
      <c r="G120" s="386"/>
      <c r="H120" s="583" t="s">
        <v>3595</v>
      </c>
      <c r="I120" s="383">
        <v>340</v>
      </c>
      <c r="J120" s="385"/>
      <c r="K120" s="384" t="s">
        <v>7</v>
      </c>
      <c r="L120" s="1032"/>
      <c r="M120" s="1051"/>
      <c r="N120" s="1032"/>
      <c r="O120" s="1037"/>
      <c r="P120" s="1032"/>
      <c r="Q120" s="1051"/>
      <c r="R120" s="1032"/>
      <c r="S120" s="1045"/>
      <c r="T120" s="583" t="s">
        <v>3595</v>
      </c>
      <c r="U120" s="383">
        <v>7420</v>
      </c>
      <c r="V120" s="382">
        <v>70</v>
      </c>
      <c r="W120" s="381" t="s">
        <v>3595</v>
      </c>
      <c r="X120" s="379">
        <v>51950</v>
      </c>
      <c r="Y120" s="380" t="s">
        <v>8</v>
      </c>
      <c r="Z120" s="377">
        <v>510</v>
      </c>
      <c r="AA120" s="378" t="s">
        <v>3595</v>
      </c>
      <c r="AB120" s="379">
        <v>44530</v>
      </c>
      <c r="AC120" s="378" t="s">
        <v>8</v>
      </c>
      <c r="AD120" s="377">
        <v>440</v>
      </c>
      <c r="AE120" s="1032"/>
      <c r="AF120" s="1039"/>
      <c r="AG120" s="1032"/>
      <c r="AH120" s="1034"/>
      <c r="AI120" s="1035"/>
      <c r="AJ120" s="1049"/>
      <c r="AK120" s="1032"/>
      <c r="AL120" s="1047"/>
      <c r="AM120" s="1032"/>
      <c r="AN120" s="1051"/>
      <c r="AO120" s="1032"/>
      <c r="AP120" s="1045"/>
      <c r="AQ120" s="1032"/>
      <c r="AR120" s="1043"/>
      <c r="AS120" s="1032"/>
      <c r="AT120" s="1041"/>
      <c r="AU120" s="1029"/>
      <c r="AV120" s="593">
        <v>6130</v>
      </c>
      <c r="AW120" s="1029"/>
      <c r="AX120" s="1031"/>
      <c r="AY120" s="1032"/>
      <c r="AZ120" s="376">
        <v>10</v>
      </c>
      <c r="BA120" s="1032"/>
      <c r="BB120" s="375">
        <v>50</v>
      </c>
      <c r="BC120" s="1032"/>
      <c r="BD120" s="375">
        <v>40</v>
      </c>
      <c r="BE120" s="1032"/>
      <c r="BF120" s="1051"/>
      <c r="BG120" s="1032"/>
      <c r="BH120" s="1037"/>
      <c r="BJ120" s="599">
        <v>0.92</v>
      </c>
      <c r="BK120" s="404"/>
      <c r="BL120" s="580"/>
      <c r="BM120" s="580"/>
      <c r="BN120" s="1056"/>
      <c r="BO120" s="364"/>
    </row>
    <row r="121" spans="1:67" s="374" customFormat="1" ht="25.5" customHeight="1">
      <c r="A121" s="1061"/>
      <c r="B121" s="1060" t="s">
        <v>3481</v>
      </c>
      <c r="C121" s="1076" t="s">
        <v>6</v>
      </c>
      <c r="D121" s="402" t="s">
        <v>3470</v>
      </c>
      <c r="E121" s="388"/>
      <c r="F121" s="401">
        <v>27090</v>
      </c>
      <c r="G121" s="400">
        <v>34510</v>
      </c>
      <c r="H121" s="583" t="s">
        <v>3598</v>
      </c>
      <c r="I121" s="399">
        <v>250</v>
      </c>
      <c r="J121" s="398">
        <v>320</v>
      </c>
      <c r="K121" s="397" t="s">
        <v>7</v>
      </c>
      <c r="L121" s="1032" t="s">
        <v>3598</v>
      </c>
      <c r="M121" s="1050">
        <v>1190</v>
      </c>
      <c r="N121" s="1032" t="s">
        <v>3598</v>
      </c>
      <c r="O121" s="1036">
        <v>10</v>
      </c>
      <c r="P121" s="1032" t="s">
        <v>3598</v>
      </c>
      <c r="Q121" s="1050">
        <v>4940</v>
      </c>
      <c r="R121" s="1032" t="s">
        <v>8</v>
      </c>
      <c r="S121" s="1044">
        <v>40</v>
      </c>
      <c r="T121" s="583" t="s">
        <v>3598</v>
      </c>
      <c r="U121" s="396">
        <v>7420</v>
      </c>
      <c r="V121" s="395">
        <v>70</v>
      </c>
      <c r="W121" s="394"/>
      <c r="X121" s="392"/>
      <c r="Y121" s="380"/>
      <c r="Z121" s="393"/>
      <c r="AA121" s="380"/>
      <c r="AB121" s="392" t="s">
        <v>0</v>
      </c>
      <c r="AC121" s="380"/>
      <c r="AD121" s="391"/>
      <c r="AE121" s="1035" t="s">
        <v>3595</v>
      </c>
      <c r="AF121" s="1038" t="s">
        <v>47</v>
      </c>
      <c r="AG121" s="1032" t="s">
        <v>3595</v>
      </c>
      <c r="AH121" s="1033" t="s">
        <v>47</v>
      </c>
      <c r="AI121" s="1035" t="s">
        <v>3603</v>
      </c>
      <c r="AJ121" s="1048">
        <v>4940</v>
      </c>
      <c r="AK121" s="1032" t="s">
        <v>8</v>
      </c>
      <c r="AL121" s="1046">
        <v>40</v>
      </c>
      <c r="AM121" s="1032" t="s">
        <v>8</v>
      </c>
      <c r="AN121" s="1050">
        <v>860</v>
      </c>
      <c r="AO121" s="1032" t="s">
        <v>3595</v>
      </c>
      <c r="AP121" s="1044">
        <v>8</v>
      </c>
      <c r="AQ121" s="1032" t="s">
        <v>8</v>
      </c>
      <c r="AR121" s="1042">
        <v>270</v>
      </c>
      <c r="AS121" s="1032" t="s">
        <v>8</v>
      </c>
      <c r="AT121" s="1040">
        <v>2</v>
      </c>
      <c r="AU121" s="1029"/>
      <c r="AV121" s="593" t="s">
        <v>18</v>
      </c>
      <c r="AW121" s="1029" t="s">
        <v>3603</v>
      </c>
      <c r="AX121" s="1030" t="s">
        <v>3602</v>
      </c>
      <c r="AY121" s="1032" t="s">
        <v>3601</v>
      </c>
      <c r="AZ121" s="390">
        <v>1250</v>
      </c>
      <c r="BA121" s="1032" t="s">
        <v>3600</v>
      </c>
      <c r="BB121" s="390">
        <v>4940</v>
      </c>
      <c r="BC121" s="1032" t="s">
        <v>3601</v>
      </c>
      <c r="BD121" s="390">
        <v>3610</v>
      </c>
      <c r="BE121" s="1032" t="s">
        <v>8</v>
      </c>
      <c r="BF121" s="1050">
        <v>2890</v>
      </c>
      <c r="BG121" s="1032" t="s">
        <v>3595</v>
      </c>
      <c r="BH121" s="1036">
        <v>20</v>
      </c>
      <c r="BI121" s="581"/>
      <c r="BJ121" s="598" t="s">
        <v>3599</v>
      </c>
      <c r="BK121" s="590"/>
      <c r="BL121" s="580"/>
      <c r="BM121" s="580"/>
      <c r="BN121" s="1056"/>
      <c r="BO121" s="364"/>
    </row>
    <row r="122" spans="1:67" s="374" customFormat="1" ht="25.5" customHeight="1">
      <c r="A122" s="1061"/>
      <c r="B122" s="1075"/>
      <c r="C122" s="1077"/>
      <c r="D122" s="389" t="s">
        <v>3469</v>
      </c>
      <c r="E122" s="388"/>
      <c r="F122" s="387">
        <v>34510</v>
      </c>
      <c r="G122" s="386"/>
      <c r="H122" s="583" t="s">
        <v>3598</v>
      </c>
      <c r="I122" s="383">
        <v>320</v>
      </c>
      <c r="J122" s="385"/>
      <c r="K122" s="384" t="s">
        <v>7</v>
      </c>
      <c r="L122" s="1032"/>
      <c r="M122" s="1051"/>
      <c r="N122" s="1032"/>
      <c r="O122" s="1037"/>
      <c r="P122" s="1032"/>
      <c r="Q122" s="1051"/>
      <c r="R122" s="1032"/>
      <c r="S122" s="1045"/>
      <c r="T122" s="583" t="s">
        <v>3598</v>
      </c>
      <c r="U122" s="383">
        <v>7420</v>
      </c>
      <c r="V122" s="382">
        <v>70</v>
      </c>
      <c r="W122" s="381" t="s">
        <v>3598</v>
      </c>
      <c r="X122" s="379">
        <v>51950</v>
      </c>
      <c r="Y122" s="380" t="s">
        <v>8</v>
      </c>
      <c r="Z122" s="377">
        <v>510</v>
      </c>
      <c r="AA122" s="378" t="s">
        <v>3595</v>
      </c>
      <c r="AB122" s="379">
        <v>44530</v>
      </c>
      <c r="AC122" s="378" t="s">
        <v>8</v>
      </c>
      <c r="AD122" s="377">
        <v>440</v>
      </c>
      <c r="AE122" s="1032"/>
      <c r="AF122" s="1039"/>
      <c r="AG122" s="1032"/>
      <c r="AH122" s="1034"/>
      <c r="AI122" s="1035"/>
      <c r="AJ122" s="1049"/>
      <c r="AK122" s="1032"/>
      <c r="AL122" s="1047"/>
      <c r="AM122" s="1032"/>
      <c r="AN122" s="1051"/>
      <c r="AO122" s="1032"/>
      <c r="AP122" s="1045"/>
      <c r="AQ122" s="1032"/>
      <c r="AR122" s="1043"/>
      <c r="AS122" s="1032"/>
      <c r="AT122" s="1041"/>
      <c r="AU122" s="1029"/>
      <c r="AV122" s="593">
        <v>5220</v>
      </c>
      <c r="AW122" s="1029"/>
      <c r="AX122" s="1031"/>
      <c r="AY122" s="1032"/>
      <c r="AZ122" s="376">
        <v>10</v>
      </c>
      <c r="BA122" s="1032"/>
      <c r="BB122" s="375">
        <v>40</v>
      </c>
      <c r="BC122" s="1032"/>
      <c r="BD122" s="375">
        <v>30</v>
      </c>
      <c r="BE122" s="1032"/>
      <c r="BF122" s="1051"/>
      <c r="BG122" s="1032"/>
      <c r="BH122" s="1037"/>
      <c r="BI122" s="581"/>
      <c r="BJ122" s="599">
        <v>0.91</v>
      </c>
      <c r="BK122" s="590"/>
      <c r="BL122" s="580"/>
      <c r="BM122" s="580"/>
      <c r="BN122" s="1056"/>
      <c r="BO122" s="364"/>
    </row>
    <row r="123" spans="1:67" s="374" customFormat="1" ht="25.5" customHeight="1">
      <c r="A123" s="1061"/>
      <c r="B123" s="1060" t="s">
        <v>3480</v>
      </c>
      <c r="C123" s="1076" t="s">
        <v>6</v>
      </c>
      <c r="D123" s="402" t="s">
        <v>3470</v>
      </c>
      <c r="E123" s="388"/>
      <c r="F123" s="401">
        <v>26610</v>
      </c>
      <c r="G123" s="400">
        <v>34030</v>
      </c>
      <c r="H123" s="583" t="s">
        <v>3598</v>
      </c>
      <c r="I123" s="399">
        <v>240</v>
      </c>
      <c r="J123" s="398">
        <v>320</v>
      </c>
      <c r="K123" s="397" t="s">
        <v>7</v>
      </c>
      <c r="L123" s="1032" t="s">
        <v>3595</v>
      </c>
      <c r="M123" s="1050">
        <v>1020</v>
      </c>
      <c r="N123" s="1032" t="s">
        <v>3595</v>
      </c>
      <c r="O123" s="1036">
        <v>10</v>
      </c>
      <c r="P123" s="1032" t="s">
        <v>3598</v>
      </c>
      <c r="Q123" s="1050">
        <v>4240</v>
      </c>
      <c r="R123" s="1032" t="s">
        <v>8</v>
      </c>
      <c r="S123" s="1044">
        <v>40</v>
      </c>
      <c r="T123" s="583" t="s">
        <v>3595</v>
      </c>
      <c r="U123" s="396">
        <v>7420</v>
      </c>
      <c r="V123" s="395">
        <v>70</v>
      </c>
      <c r="W123" s="394"/>
      <c r="X123" s="392"/>
      <c r="Y123" s="380"/>
      <c r="Z123" s="393"/>
      <c r="AA123" s="380"/>
      <c r="AB123" s="392" t="s">
        <v>0</v>
      </c>
      <c r="AC123" s="380"/>
      <c r="AD123" s="391"/>
      <c r="AE123" s="1035" t="s">
        <v>3598</v>
      </c>
      <c r="AF123" s="1038" t="s">
        <v>47</v>
      </c>
      <c r="AG123" s="1032" t="s">
        <v>3595</v>
      </c>
      <c r="AH123" s="1033" t="s">
        <v>47</v>
      </c>
      <c r="AI123" s="1035" t="s">
        <v>3607</v>
      </c>
      <c r="AJ123" s="1048">
        <v>4240</v>
      </c>
      <c r="AK123" s="1032" t="s">
        <v>8</v>
      </c>
      <c r="AL123" s="1046">
        <v>40</v>
      </c>
      <c r="AM123" s="1032" t="s">
        <v>8</v>
      </c>
      <c r="AN123" s="1050">
        <v>740</v>
      </c>
      <c r="AO123" s="1032" t="s">
        <v>3595</v>
      </c>
      <c r="AP123" s="1044">
        <v>7</v>
      </c>
      <c r="AQ123" s="1032" t="s">
        <v>8</v>
      </c>
      <c r="AR123" s="1042">
        <v>250</v>
      </c>
      <c r="AS123" s="1032" t="s">
        <v>8</v>
      </c>
      <c r="AT123" s="1040">
        <v>2</v>
      </c>
      <c r="AU123" s="1029"/>
      <c r="AV123" s="593" t="s">
        <v>19</v>
      </c>
      <c r="AW123" s="1029" t="s">
        <v>3607</v>
      </c>
      <c r="AX123" s="1030" t="s">
        <v>3602</v>
      </c>
      <c r="AY123" s="1032" t="s">
        <v>3601</v>
      </c>
      <c r="AZ123" s="390">
        <v>1070</v>
      </c>
      <c r="BA123" s="1032" t="s">
        <v>3600</v>
      </c>
      <c r="BB123" s="390">
        <v>4240</v>
      </c>
      <c r="BC123" s="1032" t="s">
        <v>3600</v>
      </c>
      <c r="BD123" s="390">
        <v>3100</v>
      </c>
      <c r="BE123" s="1032" t="s">
        <v>8</v>
      </c>
      <c r="BF123" s="1050">
        <v>2480</v>
      </c>
      <c r="BG123" s="1032" t="s">
        <v>3598</v>
      </c>
      <c r="BH123" s="1036">
        <v>20</v>
      </c>
      <c r="BI123" s="581"/>
      <c r="BJ123" s="598" t="s">
        <v>3599</v>
      </c>
      <c r="BK123" s="590"/>
      <c r="BL123" s="580"/>
      <c r="BM123" s="580"/>
      <c r="BN123" s="1056"/>
      <c r="BO123" s="364"/>
    </row>
    <row r="124" spans="1:67" s="374" customFormat="1" ht="25.5" customHeight="1">
      <c r="A124" s="1061"/>
      <c r="B124" s="1075"/>
      <c r="C124" s="1077"/>
      <c r="D124" s="389" t="s">
        <v>3469</v>
      </c>
      <c r="E124" s="388"/>
      <c r="F124" s="387">
        <v>34030</v>
      </c>
      <c r="G124" s="386"/>
      <c r="H124" s="583" t="s">
        <v>3598</v>
      </c>
      <c r="I124" s="383">
        <v>320</v>
      </c>
      <c r="J124" s="385"/>
      <c r="K124" s="384" t="s">
        <v>7</v>
      </c>
      <c r="L124" s="1032"/>
      <c r="M124" s="1051"/>
      <c r="N124" s="1032"/>
      <c r="O124" s="1037"/>
      <c r="P124" s="1032"/>
      <c r="Q124" s="1051"/>
      <c r="R124" s="1032"/>
      <c r="S124" s="1045"/>
      <c r="T124" s="583" t="s">
        <v>3598</v>
      </c>
      <c r="U124" s="383">
        <v>7420</v>
      </c>
      <c r="V124" s="382">
        <v>70</v>
      </c>
      <c r="W124" s="381" t="s">
        <v>3595</v>
      </c>
      <c r="X124" s="379">
        <v>51950</v>
      </c>
      <c r="Y124" s="380" t="s">
        <v>8</v>
      </c>
      <c r="Z124" s="377">
        <v>510</v>
      </c>
      <c r="AA124" s="378" t="s">
        <v>3598</v>
      </c>
      <c r="AB124" s="379">
        <v>44530</v>
      </c>
      <c r="AC124" s="378" t="s">
        <v>8</v>
      </c>
      <c r="AD124" s="377">
        <v>440</v>
      </c>
      <c r="AE124" s="1032"/>
      <c r="AF124" s="1039"/>
      <c r="AG124" s="1032"/>
      <c r="AH124" s="1034"/>
      <c r="AI124" s="1035"/>
      <c r="AJ124" s="1049"/>
      <c r="AK124" s="1032"/>
      <c r="AL124" s="1047"/>
      <c r="AM124" s="1032"/>
      <c r="AN124" s="1051"/>
      <c r="AO124" s="1032"/>
      <c r="AP124" s="1045"/>
      <c r="AQ124" s="1032"/>
      <c r="AR124" s="1043"/>
      <c r="AS124" s="1032"/>
      <c r="AT124" s="1041"/>
      <c r="AU124" s="1029"/>
      <c r="AV124" s="593">
        <v>4660</v>
      </c>
      <c r="AW124" s="1029"/>
      <c r="AX124" s="1031"/>
      <c r="AY124" s="1032"/>
      <c r="AZ124" s="376">
        <v>10</v>
      </c>
      <c r="BA124" s="1032"/>
      <c r="BB124" s="375">
        <v>40</v>
      </c>
      <c r="BC124" s="1032"/>
      <c r="BD124" s="375">
        <v>30</v>
      </c>
      <c r="BE124" s="1032"/>
      <c r="BF124" s="1051"/>
      <c r="BG124" s="1032"/>
      <c r="BH124" s="1037"/>
      <c r="BI124" s="581"/>
      <c r="BJ124" s="599">
        <v>0.91</v>
      </c>
      <c r="BK124" s="590"/>
      <c r="BL124" s="580"/>
      <c r="BM124" s="580"/>
      <c r="BN124" s="1056"/>
      <c r="BO124" s="364"/>
    </row>
    <row r="125" spans="1:67" s="374" customFormat="1" ht="25.5" customHeight="1">
      <c r="A125" s="1061"/>
      <c r="B125" s="1060" t="s">
        <v>3479</v>
      </c>
      <c r="C125" s="1076" t="s">
        <v>6</v>
      </c>
      <c r="D125" s="402" t="s">
        <v>3470</v>
      </c>
      <c r="E125" s="388"/>
      <c r="F125" s="401">
        <v>25690</v>
      </c>
      <c r="G125" s="400">
        <v>33110</v>
      </c>
      <c r="H125" s="583" t="s">
        <v>3598</v>
      </c>
      <c r="I125" s="399">
        <v>240</v>
      </c>
      <c r="J125" s="398">
        <v>310</v>
      </c>
      <c r="K125" s="397" t="s">
        <v>7</v>
      </c>
      <c r="L125" s="1032" t="s">
        <v>3595</v>
      </c>
      <c r="M125" s="1050">
        <v>890</v>
      </c>
      <c r="N125" s="1032" t="s">
        <v>3598</v>
      </c>
      <c r="O125" s="1036">
        <v>8</v>
      </c>
      <c r="P125" s="1032" t="s">
        <v>3595</v>
      </c>
      <c r="Q125" s="1050">
        <v>3710</v>
      </c>
      <c r="R125" s="1032" t="s">
        <v>8</v>
      </c>
      <c r="S125" s="1044">
        <v>30</v>
      </c>
      <c r="T125" s="583" t="s">
        <v>3598</v>
      </c>
      <c r="U125" s="396">
        <v>7420</v>
      </c>
      <c r="V125" s="395">
        <v>70</v>
      </c>
      <c r="W125" s="394"/>
      <c r="X125" s="392"/>
      <c r="Y125" s="380"/>
      <c r="Z125" s="393"/>
      <c r="AA125" s="380"/>
      <c r="AB125" s="392" t="s">
        <v>0</v>
      </c>
      <c r="AC125" s="380"/>
      <c r="AD125" s="391"/>
      <c r="AE125" s="1035" t="s">
        <v>3595</v>
      </c>
      <c r="AF125" s="1038" t="s">
        <v>47</v>
      </c>
      <c r="AG125" s="1032" t="s">
        <v>3595</v>
      </c>
      <c r="AH125" s="1033" t="s">
        <v>47</v>
      </c>
      <c r="AI125" s="1035" t="s">
        <v>3607</v>
      </c>
      <c r="AJ125" s="1048">
        <v>3710</v>
      </c>
      <c r="AK125" s="1032" t="s">
        <v>8</v>
      </c>
      <c r="AL125" s="1046">
        <v>30</v>
      </c>
      <c r="AM125" s="1032" t="s">
        <v>8</v>
      </c>
      <c r="AN125" s="1050">
        <v>650</v>
      </c>
      <c r="AO125" s="1032" t="s">
        <v>3595</v>
      </c>
      <c r="AP125" s="1044">
        <v>6</v>
      </c>
      <c r="AQ125" s="1032" t="s">
        <v>8</v>
      </c>
      <c r="AR125" s="1042">
        <v>230</v>
      </c>
      <c r="AS125" s="1032" t="s">
        <v>8</v>
      </c>
      <c r="AT125" s="1040">
        <v>2</v>
      </c>
      <c r="AU125" s="1029"/>
      <c r="AV125" s="593" t="s">
        <v>20</v>
      </c>
      <c r="AW125" s="1029" t="s">
        <v>3607</v>
      </c>
      <c r="AX125" s="1030" t="s">
        <v>3602</v>
      </c>
      <c r="AY125" s="1032" t="s">
        <v>3600</v>
      </c>
      <c r="AZ125" s="390">
        <v>930</v>
      </c>
      <c r="BA125" s="1032" t="s">
        <v>3601</v>
      </c>
      <c r="BB125" s="390">
        <v>3710</v>
      </c>
      <c r="BC125" s="1032" t="s">
        <v>3600</v>
      </c>
      <c r="BD125" s="390">
        <v>2710</v>
      </c>
      <c r="BE125" s="1032" t="s">
        <v>8</v>
      </c>
      <c r="BF125" s="1050">
        <v>2170</v>
      </c>
      <c r="BG125" s="1032" t="s">
        <v>3595</v>
      </c>
      <c r="BH125" s="1036">
        <v>20</v>
      </c>
      <c r="BI125" s="581"/>
      <c r="BJ125" s="598" t="s">
        <v>3599</v>
      </c>
      <c r="BK125" s="590"/>
      <c r="BL125" s="580"/>
      <c r="BM125" s="580"/>
      <c r="BN125" s="1056"/>
      <c r="BO125" s="364"/>
    </row>
    <row r="126" spans="1:67" s="374" customFormat="1" ht="25.5" customHeight="1">
      <c r="A126" s="1061"/>
      <c r="B126" s="1075"/>
      <c r="C126" s="1077"/>
      <c r="D126" s="389" t="s">
        <v>3469</v>
      </c>
      <c r="E126" s="388"/>
      <c r="F126" s="387">
        <v>33110</v>
      </c>
      <c r="G126" s="386"/>
      <c r="H126" s="583" t="s">
        <v>3595</v>
      </c>
      <c r="I126" s="383">
        <v>310</v>
      </c>
      <c r="J126" s="385"/>
      <c r="K126" s="384" t="s">
        <v>7</v>
      </c>
      <c r="L126" s="1032"/>
      <c r="M126" s="1051"/>
      <c r="N126" s="1032"/>
      <c r="O126" s="1037"/>
      <c r="P126" s="1032"/>
      <c r="Q126" s="1051"/>
      <c r="R126" s="1032"/>
      <c r="S126" s="1045"/>
      <c r="T126" s="583" t="s">
        <v>3598</v>
      </c>
      <c r="U126" s="383">
        <v>7420</v>
      </c>
      <c r="V126" s="382">
        <v>70</v>
      </c>
      <c r="W126" s="381" t="s">
        <v>3595</v>
      </c>
      <c r="X126" s="379">
        <v>51950</v>
      </c>
      <c r="Y126" s="380" t="s">
        <v>8</v>
      </c>
      <c r="Z126" s="377">
        <v>510</v>
      </c>
      <c r="AA126" s="378" t="s">
        <v>3595</v>
      </c>
      <c r="AB126" s="379">
        <v>44530</v>
      </c>
      <c r="AC126" s="378" t="s">
        <v>8</v>
      </c>
      <c r="AD126" s="377">
        <v>440</v>
      </c>
      <c r="AE126" s="1032"/>
      <c r="AF126" s="1039"/>
      <c r="AG126" s="1032"/>
      <c r="AH126" s="1034"/>
      <c r="AI126" s="1035"/>
      <c r="AJ126" s="1049"/>
      <c r="AK126" s="1032"/>
      <c r="AL126" s="1047"/>
      <c r="AM126" s="1032"/>
      <c r="AN126" s="1051"/>
      <c r="AO126" s="1032"/>
      <c r="AP126" s="1045"/>
      <c r="AQ126" s="1032"/>
      <c r="AR126" s="1043"/>
      <c r="AS126" s="1032"/>
      <c r="AT126" s="1041"/>
      <c r="AU126" s="1029"/>
      <c r="AV126" s="593">
        <v>4250</v>
      </c>
      <c r="AW126" s="1029"/>
      <c r="AX126" s="1031"/>
      <c r="AY126" s="1032"/>
      <c r="AZ126" s="376">
        <v>9</v>
      </c>
      <c r="BA126" s="1032"/>
      <c r="BB126" s="375">
        <v>30</v>
      </c>
      <c r="BC126" s="1032"/>
      <c r="BD126" s="375">
        <v>20</v>
      </c>
      <c r="BE126" s="1032"/>
      <c r="BF126" s="1051"/>
      <c r="BG126" s="1032"/>
      <c r="BH126" s="1037"/>
      <c r="BI126" s="581"/>
      <c r="BJ126" s="599">
        <v>0.93</v>
      </c>
      <c r="BK126" s="590"/>
      <c r="BL126" s="580"/>
      <c r="BM126" s="580"/>
      <c r="BN126" s="1056"/>
      <c r="BO126" s="364"/>
    </row>
    <row r="127" spans="1:67" s="374" customFormat="1" ht="25.5" customHeight="1">
      <c r="A127" s="1061"/>
      <c r="B127" s="1060" t="s">
        <v>3478</v>
      </c>
      <c r="C127" s="1076" t="s">
        <v>6</v>
      </c>
      <c r="D127" s="402" t="s">
        <v>3470</v>
      </c>
      <c r="E127" s="388"/>
      <c r="F127" s="401">
        <v>24950</v>
      </c>
      <c r="G127" s="400">
        <v>32370</v>
      </c>
      <c r="H127" s="583" t="s">
        <v>3595</v>
      </c>
      <c r="I127" s="399">
        <v>230</v>
      </c>
      <c r="J127" s="398">
        <v>300</v>
      </c>
      <c r="K127" s="397" t="s">
        <v>7</v>
      </c>
      <c r="L127" s="1032" t="s">
        <v>3595</v>
      </c>
      <c r="M127" s="1050">
        <v>790</v>
      </c>
      <c r="N127" s="1032" t="s">
        <v>3598</v>
      </c>
      <c r="O127" s="1036">
        <v>7</v>
      </c>
      <c r="P127" s="1032" t="s">
        <v>3598</v>
      </c>
      <c r="Q127" s="1050">
        <v>3290</v>
      </c>
      <c r="R127" s="1032" t="s">
        <v>8</v>
      </c>
      <c r="S127" s="1044">
        <v>30</v>
      </c>
      <c r="T127" s="583" t="s">
        <v>3595</v>
      </c>
      <c r="U127" s="396">
        <v>7420</v>
      </c>
      <c r="V127" s="395">
        <v>70</v>
      </c>
      <c r="W127" s="394"/>
      <c r="X127" s="392"/>
      <c r="Y127" s="380"/>
      <c r="Z127" s="393"/>
      <c r="AA127" s="380"/>
      <c r="AB127" s="392" t="s">
        <v>0</v>
      </c>
      <c r="AC127" s="380"/>
      <c r="AD127" s="391"/>
      <c r="AE127" s="1035" t="s">
        <v>3598</v>
      </c>
      <c r="AF127" s="1038">
        <v>640</v>
      </c>
      <c r="AG127" s="1032" t="s">
        <v>3595</v>
      </c>
      <c r="AH127" s="1033">
        <v>6</v>
      </c>
      <c r="AI127" s="1035" t="s">
        <v>3607</v>
      </c>
      <c r="AJ127" s="1048">
        <v>3290</v>
      </c>
      <c r="AK127" s="1032" t="s">
        <v>8</v>
      </c>
      <c r="AL127" s="1046">
        <v>30</v>
      </c>
      <c r="AM127" s="1032" t="s">
        <v>8</v>
      </c>
      <c r="AN127" s="1050">
        <v>570</v>
      </c>
      <c r="AO127" s="1032" t="s">
        <v>3595</v>
      </c>
      <c r="AP127" s="1044">
        <v>5</v>
      </c>
      <c r="AQ127" s="1032" t="s">
        <v>8</v>
      </c>
      <c r="AR127" s="1042">
        <v>220</v>
      </c>
      <c r="AS127" s="1032" t="s">
        <v>8</v>
      </c>
      <c r="AT127" s="1040">
        <v>2</v>
      </c>
      <c r="AU127" s="1029"/>
      <c r="AV127" s="593" t="s">
        <v>21</v>
      </c>
      <c r="AW127" s="1029" t="s">
        <v>3603</v>
      </c>
      <c r="AX127" s="1030" t="s">
        <v>3602</v>
      </c>
      <c r="AY127" s="1032" t="s">
        <v>3600</v>
      </c>
      <c r="AZ127" s="390">
        <v>830</v>
      </c>
      <c r="BA127" s="1032" t="s">
        <v>3601</v>
      </c>
      <c r="BB127" s="390">
        <v>3290</v>
      </c>
      <c r="BC127" s="1032" t="s">
        <v>3600</v>
      </c>
      <c r="BD127" s="390">
        <v>2410</v>
      </c>
      <c r="BE127" s="1032" t="s">
        <v>8</v>
      </c>
      <c r="BF127" s="1050">
        <v>1930</v>
      </c>
      <c r="BG127" s="1032" t="s">
        <v>3595</v>
      </c>
      <c r="BH127" s="1036">
        <v>10</v>
      </c>
      <c r="BI127" s="581"/>
      <c r="BJ127" s="598" t="s">
        <v>3599</v>
      </c>
      <c r="BK127" s="590"/>
      <c r="BL127" s="580"/>
      <c r="BM127" s="580"/>
      <c r="BN127" s="1056"/>
      <c r="BO127" s="364"/>
    </row>
    <row r="128" spans="1:67" s="374" customFormat="1" ht="25.5" customHeight="1">
      <c r="A128" s="1061"/>
      <c r="B128" s="1075"/>
      <c r="C128" s="1077"/>
      <c r="D128" s="389" t="s">
        <v>3469</v>
      </c>
      <c r="E128" s="388"/>
      <c r="F128" s="387">
        <v>32370</v>
      </c>
      <c r="G128" s="386"/>
      <c r="H128" s="583" t="s">
        <v>3598</v>
      </c>
      <c r="I128" s="383">
        <v>300</v>
      </c>
      <c r="J128" s="385"/>
      <c r="K128" s="384" t="s">
        <v>7</v>
      </c>
      <c r="L128" s="1032"/>
      <c r="M128" s="1051"/>
      <c r="N128" s="1032"/>
      <c r="O128" s="1037"/>
      <c r="P128" s="1032"/>
      <c r="Q128" s="1051"/>
      <c r="R128" s="1032"/>
      <c r="S128" s="1045"/>
      <c r="T128" s="583" t="s">
        <v>3595</v>
      </c>
      <c r="U128" s="383">
        <v>7420</v>
      </c>
      <c r="V128" s="382">
        <v>70</v>
      </c>
      <c r="W128" s="381" t="s">
        <v>3598</v>
      </c>
      <c r="X128" s="379">
        <v>51950</v>
      </c>
      <c r="Y128" s="380" t="s">
        <v>8</v>
      </c>
      <c r="Z128" s="377">
        <v>510</v>
      </c>
      <c r="AA128" s="378" t="s">
        <v>3595</v>
      </c>
      <c r="AB128" s="379">
        <v>44530</v>
      </c>
      <c r="AC128" s="378" t="s">
        <v>8</v>
      </c>
      <c r="AD128" s="377">
        <v>440</v>
      </c>
      <c r="AE128" s="1032"/>
      <c r="AF128" s="1039"/>
      <c r="AG128" s="1032"/>
      <c r="AH128" s="1034"/>
      <c r="AI128" s="1035"/>
      <c r="AJ128" s="1049"/>
      <c r="AK128" s="1032"/>
      <c r="AL128" s="1047"/>
      <c r="AM128" s="1032"/>
      <c r="AN128" s="1051"/>
      <c r="AO128" s="1032"/>
      <c r="AP128" s="1045"/>
      <c r="AQ128" s="1032"/>
      <c r="AR128" s="1043"/>
      <c r="AS128" s="1032"/>
      <c r="AT128" s="1041"/>
      <c r="AU128" s="1029"/>
      <c r="AV128" s="593">
        <v>3920</v>
      </c>
      <c r="AW128" s="1029"/>
      <c r="AX128" s="1031"/>
      <c r="AY128" s="1032"/>
      <c r="AZ128" s="376">
        <v>8</v>
      </c>
      <c r="BA128" s="1032"/>
      <c r="BB128" s="375">
        <v>30</v>
      </c>
      <c r="BC128" s="1032"/>
      <c r="BD128" s="375">
        <v>20</v>
      </c>
      <c r="BE128" s="1032"/>
      <c r="BF128" s="1051"/>
      <c r="BG128" s="1032"/>
      <c r="BH128" s="1037"/>
      <c r="BI128" s="581"/>
      <c r="BJ128" s="599">
        <v>0.95</v>
      </c>
      <c r="BK128" s="590"/>
      <c r="BL128" s="580"/>
      <c r="BM128" s="580"/>
      <c r="BN128" s="1056"/>
      <c r="BO128" s="364"/>
    </row>
    <row r="129" spans="1:67" s="374" customFormat="1" ht="25.5" customHeight="1">
      <c r="A129" s="1061"/>
      <c r="B129" s="1060" t="s">
        <v>3477</v>
      </c>
      <c r="C129" s="1076" t="s">
        <v>6</v>
      </c>
      <c r="D129" s="402" t="s">
        <v>3470</v>
      </c>
      <c r="E129" s="388"/>
      <c r="F129" s="401">
        <v>24390</v>
      </c>
      <c r="G129" s="400">
        <v>31810</v>
      </c>
      <c r="H129" s="583" t="s">
        <v>3595</v>
      </c>
      <c r="I129" s="399">
        <v>220</v>
      </c>
      <c r="J129" s="398">
        <v>300</v>
      </c>
      <c r="K129" s="397" t="s">
        <v>7</v>
      </c>
      <c r="L129" s="1032" t="s">
        <v>3595</v>
      </c>
      <c r="M129" s="1050">
        <v>710</v>
      </c>
      <c r="N129" s="1032" t="s">
        <v>3595</v>
      </c>
      <c r="O129" s="1036">
        <v>7</v>
      </c>
      <c r="P129" s="1032" t="s">
        <v>3598</v>
      </c>
      <c r="Q129" s="1050">
        <v>2960</v>
      </c>
      <c r="R129" s="1032" t="s">
        <v>8</v>
      </c>
      <c r="S129" s="1044">
        <v>20</v>
      </c>
      <c r="T129" s="583" t="s">
        <v>3598</v>
      </c>
      <c r="U129" s="396">
        <v>7420</v>
      </c>
      <c r="V129" s="395">
        <v>70</v>
      </c>
      <c r="W129" s="394"/>
      <c r="X129" s="392"/>
      <c r="Y129" s="380"/>
      <c r="Z129" s="393"/>
      <c r="AA129" s="380"/>
      <c r="AB129" s="392" t="s">
        <v>0</v>
      </c>
      <c r="AC129" s="380"/>
      <c r="AD129" s="391"/>
      <c r="AE129" s="1035" t="s">
        <v>3598</v>
      </c>
      <c r="AF129" s="1038">
        <v>570</v>
      </c>
      <c r="AG129" s="1032" t="s">
        <v>3595</v>
      </c>
      <c r="AH129" s="1033">
        <v>5</v>
      </c>
      <c r="AI129" s="1035" t="s">
        <v>3607</v>
      </c>
      <c r="AJ129" s="1048">
        <v>2960</v>
      </c>
      <c r="AK129" s="1032" t="s">
        <v>8</v>
      </c>
      <c r="AL129" s="1046">
        <v>20</v>
      </c>
      <c r="AM129" s="1032" t="s">
        <v>8</v>
      </c>
      <c r="AN129" s="1050">
        <v>520</v>
      </c>
      <c r="AO129" s="1032" t="s">
        <v>3598</v>
      </c>
      <c r="AP129" s="1044">
        <v>5</v>
      </c>
      <c r="AQ129" s="1032" t="s">
        <v>8</v>
      </c>
      <c r="AR129" s="1042">
        <v>210</v>
      </c>
      <c r="AS129" s="1032" t="s">
        <v>8</v>
      </c>
      <c r="AT129" s="1040">
        <v>2</v>
      </c>
      <c r="AU129" s="1029"/>
      <c r="AV129" s="593" t="s">
        <v>39</v>
      </c>
      <c r="AW129" s="1029" t="s">
        <v>3603</v>
      </c>
      <c r="AX129" s="1030" t="s">
        <v>3605</v>
      </c>
      <c r="AY129" s="1032" t="s">
        <v>3600</v>
      </c>
      <c r="AZ129" s="390">
        <v>750</v>
      </c>
      <c r="BA129" s="1032" t="s">
        <v>3600</v>
      </c>
      <c r="BB129" s="390">
        <v>2960</v>
      </c>
      <c r="BC129" s="1032" t="s">
        <v>3601</v>
      </c>
      <c r="BD129" s="390">
        <v>2170</v>
      </c>
      <c r="BE129" s="1032" t="s">
        <v>8</v>
      </c>
      <c r="BF129" s="1050">
        <v>1730</v>
      </c>
      <c r="BG129" s="1032" t="s">
        <v>3598</v>
      </c>
      <c r="BH129" s="1036">
        <v>10</v>
      </c>
      <c r="BI129" s="581"/>
      <c r="BJ129" s="598" t="s">
        <v>3599</v>
      </c>
      <c r="BK129" s="590"/>
      <c r="BL129" s="580"/>
      <c r="BM129" s="580"/>
      <c r="BN129" s="1056"/>
      <c r="BO129" s="364"/>
    </row>
    <row r="130" spans="1:67" s="374" customFormat="1" ht="25.5" customHeight="1">
      <c r="A130" s="1061"/>
      <c r="B130" s="1075"/>
      <c r="C130" s="1077"/>
      <c r="D130" s="389" t="s">
        <v>3469</v>
      </c>
      <c r="E130" s="388"/>
      <c r="F130" s="387">
        <v>31810</v>
      </c>
      <c r="G130" s="386"/>
      <c r="H130" s="583" t="s">
        <v>3595</v>
      </c>
      <c r="I130" s="383">
        <v>300</v>
      </c>
      <c r="J130" s="385"/>
      <c r="K130" s="384" t="s">
        <v>7</v>
      </c>
      <c r="L130" s="1032"/>
      <c r="M130" s="1051"/>
      <c r="N130" s="1032"/>
      <c r="O130" s="1037"/>
      <c r="P130" s="1032"/>
      <c r="Q130" s="1051"/>
      <c r="R130" s="1032"/>
      <c r="S130" s="1045"/>
      <c r="T130" s="583" t="s">
        <v>3598</v>
      </c>
      <c r="U130" s="383">
        <v>7420</v>
      </c>
      <c r="V130" s="382">
        <v>70</v>
      </c>
      <c r="W130" s="381" t="s">
        <v>3595</v>
      </c>
      <c r="X130" s="379">
        <v>51950</v>
      </c>
      <c r="Y130" s="380" t="s">
        <v>8</v>
      </c>
      <c r="Z130" s="377">
        <v>510</v>
      </c>
      <c r="AA130" s="378" t="s">
        <v>3595</v>
      </c>
      <c r="AB130" s="379">
        <v>44530</v>
      </c>
      <c r="AC130" s="378" t="s">
        <v>8</v>
      </c>
      <c r="AD130" s="377">
        <v>440</v>
      </c>
      <c r="AE130" s="1032"/>
      <c r="AF130" s="1039"/>
      <c r="AG130" s="1032"/>
      <c r="AH130" s="1034"/>
      <c r="AI130" s="1035"/>
      <c r="AJ130" s="1049"/>
      <c r="AK130" s="1032"/>
      <c r="AL130" s="1047"/>
      <c r="AM130" s="1032"/>
      <c r="AN130" s="1051"/>
      <c r="AO130" s="1032"/>
      <c r="AP130" s="1045"/>
      <c r="AQ130" s="1032"/>
      <c r="AR130" s="1043"/>
      <c r="AS130" s="1032"/>
      <c r="AT130" s="1041"/>
      <c r="AU130" s="1029"/>
      <c r="AV130" s="593">
        <v>3660</v>
      </c>
      <c r="AW130" s="1029"/>
      <c r="AX130" s="1031"/>
      <c r="AY130" s="1032"/>
      <c r="AZ130" s="376">
        <v>8</v>
      </c>
      <c r="BA130" s="1032"/>
      <c r="BB130" s="375">
        <v>30</v>
      </c>
      <c r="BC130" s="1032"/>
      <c r="BD130" s="375">
        <v>20</v>
      </c>
      <c r="BE130" s="1032"/>
      <c r="BF130" s="1051"/>
      <c r="BG130" s="1032"/>
      <c r="BH130" s="1037"/>
      <c r="BI130" s="581"/>
      <c r="BJ130" s="599">
        <v>0.99</v>
      </c>
      <c r="BK130" s="590"/>
      <c r="BL130" s="580"/>
      <c r="BM130" s="580"/>
      <c r="BN130" s="1056"/>
      <c r="BO130" s="364"/>
    </row>
    <row r="131" spans="1:67" s="374" customFormat="1" ht="25.5" customHeight="1">
      <c r="A131" s="1061"/>
      <c r="B131" s="1060" t="s">
        <v>3476</v>
      </c>
      <c r="C131" s="1076" t="s">
        <v>6</v>
      </c>
      <c r="D131" s="402" t="s">
        <v>3470</v>
      </c>
      <c r="E131" s="388"/>
      <c r="F131" s="401">
        <v>23510</v>
      </c>
      <c r="G131" s="400">
        <v>30930</v>
      </c>
      <c r="H131" s="583" t="s">
        <v>3598</v>
      </c>
      <c r="I131" s="399">
        <v>210</v>
      </c>
      <c r="J131" s="398">
        <v>290</v>
      </c>
      <c r="K131" s="397" t="s">
        <v>7</v>
      </c>
      <c r="L131" s="1032" t="s">
        <v>3598</v>
      </c>
      <c r="M131" s="1050">
        <v>590</v>
      </c>
      <c r="N131" s="1032" t="s">
        <v>3595</v>
      </c>
      <c r="O131" s="1036">
        <v>5</v>
      </c>
      <c r="P131" s="1032" t="s">
        <v>3595</v>
      </c>
      <c r="Q131" s="1050">
        <v>2470</v>
      </c>
      <c r="R131" s="1032" t="s">
        <v>8</v>
      </c>
      <c r="S131" s="1044">
        <v>20</v>
      </c>
      <c r="T131" s="583" t="s">
        <v>3598</v>
      </c>
      <c r="U131" s="396">
        <v>7420</v>
      </c>
      <c r="V131" s="395">
        <v>70</v>
      </c>
      <c r="W131" s="394"/>
      <c r="X131" s="392"/>
      <c r="Y131" s="380"/>
      <c r="Z131" s="393"/>
      <c r="AA131" s="380"/>
      <c r="AB131" s="392" t="s">
        <v>0</v>
      </c>
      <c r="AC131" s="380"/>
      <c r="AD131" s="391"/>
      <c r="AE131" s="1035" t="s">
        <v>3595</v>
      </c>
      <c r="AF131" s="1038">
        <v>480</v>
      </c>
      <c r="AG131" s="1032" t="s">
        <v>3595</v>
      </c>
      <c r="AH131" s="1033">
        <v>4</v>
      </c>
      <c r="AI131" s="1035" t="s">
        <v>3607</v>
      </c>
      <c r="AJ131" s="1048">
        <v>2470</v>
      </c>
      <c r="AK131" s="1032" t="s">
        <v>8</v>
      </c>
      <c r="AL131" s="1046">
        <v>20</v>
      </c>
      <c r="AM131" s="1032" t="s">
        <v>8</v>
      </c>
      <c r="AN131" s="1050">
        <v>500</v>
      </c>
      <c r="AO131" s="1032" t="s">
        <v>3595</v>
      </c>
      <c r="AP131" s="1044">
        <v>5</v>
      </c>
      <c r="AQ131" s="1032" t="s">
        <v>8</v>
      </c>
      <c r="AR131" s="1042">
        <v>190</v>
      </c>
      <c r="AS131" s="1032" t="s">
        <v>8</v>
      </c>
      <c r="AT131" s="1040">
        <v>1</v>
      </c>
      <c r="AU131" s="1029"/>
      <c r="AV131" s="593" t="s">
        <v>22</v>
      </c>
      <c r="AW131" s="1029" t="s">
        <v>3603</v>
      </c>
      <c r="AX131" s="1030" t="s">
        <v>3602</v>
      </c>
      <c r="AY131" s="1032" t="s">
        <v>3601</v>
      </c>
      <c r="AZ131" s="390">
        <v>620</v>
      </c>
      <c r="BA131" s="1032" t="s">
        <v>3600</v>
      </c>
      <c r="BB131" s="390">
        <v>2470</v>
      </c>
      <c r="BC131" s="1032" t="s">
        <v>3600</v>
      </c>
      <c r="BD131" s="390">
        <v>1800</v>
      </c>
      <c r="BE131" s="1032" t="s">
        <v>8</v>
      </c>
      <c r="BF131" s="1050">
        <v>1440</v>
      </c>
      <c r="BG131" s="1032" t="s">
        <v>3598</v>
      </c>
      <c r="BH131" s="1036">
        <v>10</v>
      </c>
      <c r="BI131" s="581"/>
      <c r="BJ131" s="598" t="s">
        <v>3599</v>
      </c>
      <c r="BK131" s="590"/>
      <c r="BL131" s="580"/>
      <c r="BM131" s="580"/>
      <c r="BN131" s="1056"/>
      <c r="BO131" s="364"/>
    </row>
    <row r="132" spans="1:67" s="374" customFormat="1" ht="25.5" customHeight="1">
      <c r="A132" s="1061"/>
      <c r="B132" s="1075"/>
      <c r="C132" s="1077"/>
      <c r="D132" s="389" t="s">
        <v>3469</v>
      </c>
      <c r="E132" s="388"/>
      <c r="F132" s="387">
        <v>30930</v>
      </c>
      <c r="G132" s="386"/>
      <c r="H132" s="583" t="s">
        <v>3598</v>
      </c>
      <c r="I132" s="383">
        <v>290</v>
      </c>
      <c r="J132" s="385"/>
      <c r="K132" s="384" t="s">
        <v>7</v>
      </c>
      <c r="L132" s="1032"/>
      <c r="M132" s="1051"/>
      <c r="N132" s="1032"/>
      <c r="O132" s="1037"/>
      <c r="P132" s="1032"/>
      <c r="Q132" s="1051"/>
      <c r="R132" s="1032"/>
      <c r="S132" s="1045"/>
      <c r="T132" s="583" t="s">
        <v>3595</v>
      </c>
      <c r="U132" s="383">
        <v>7420</v>
      </c>
      <c r="V132" s="382">
        <v>70</v>
      </c>
      <c r="W132" s="381" t="s">
        <v>3598</v>
      </c>
      <c r="X132" s="379">
        <v>51950</v>
      </c>
      <c r="Y132" s="380" t="s">
        <v>8</v>
      </c>
      <c r="Z132" s="377">
        <v>510</v>
      </c>
      <c r="AA132" s="378" t="s">
        <v>3595</v>
      </c>
      <c r="AB132" s="379">
        <v>44530</v>
      </c>
      <c r="AC132" s="378" t="s">
        <v>8</v>
      </c>
      <c r="AD132" s="377">
        <v>440</v>
      </c>
      <c r="AE132" s="1032"/>
      <c r="AF132" s="1039"/>
      <c r="AG132" s="1032"/>
      <c r="AH132" s="1034"/>
      <c r="AI132" s="1035"/>
      <c r="AJ132" s="1049"/>
      <c r="AK132" s="1032"/>
      <c r="AL132" s="1047"/>
      <c r="AM132" s="1032"/>
      <c r="AN132" s="1051"/>
      <c r="AO132" s="1032"/>
      <c r="AP132" s="1045"/>
      <c r="AQ132" s="1032"/>
      <c r="AR132" s="1043"/>
      <c r="AS132" s="1032"/>
      <c r="AT132" s="1041"/>
      <c r="AU132" s="1029"/>
      <c r="AV132" s="593">
        <v>3160</v>
      </c>
      <c r="AW132" s="1029"/>
      <c r="AX132" s="1031"/>
      <c r="AY132" s="1032"/>
      <c r="AZ132" s="376">
        <v>6</v>
      </c>
      <c r="BA132" s="1032"/>
      <c r="BB132" s="375">
        <v>20</v>
      </c>
      <c r="BC132" s="1032"/>
      <c r="BD132" s="375">
        <v>10</v>
      </c>
      <c r="BE132" s="1032"/>
      <c r="BF132" s="1051"/>
      <c r="BG132" s="1032"/>
      <c r="BH132" s="1037"/>
      <c r="BI132" s="581"/>
      <c r="BJ132" s="599">
        <v>0.92</v>
      </c>
      <c r="BK132" s="590"/>
      <c r="BL132" s="580"/>
      <c r="BM132" s="580"/>
      <c r="BN132" s="1056"/>
      <c r="BO132" s="364"/>
    </row>
    <row r="133" spans="1:67" s="374" customFormat="1" ht="25.5" customHeight="1">
      <c r="A133" s="1061"/>
      <c r="B133" s="1060" t="s">
        <v>3475</v>
      </c>
      <c r="C133" s="1076" t="s">
        <v>6</v>
      </c>
      <c r="D133" s="402" t="s">
        <v>3470</v>
      </c>
      <c r="E133" s="388"/>
      <c r="F133" s="401">
        <v>22870</v>
      </c>
      <c r="G133" s="400">
        <v>30290</v>
      </c>
      <c r="H133" s="583" t="s">
        <v>3598</v>
      </c>
      <c r="I133" s="399">
        <v>210</v>
      </c>
      <c r="J133" s="398">
        <v>280</v>
      </c>
      <c r="K133" s="397" t="s">
        <v>7</v>
      </c>
      <c r="L133" s="1032" t="s">
        <v>3595</v>
      </c>
      <c r="M133" s="1050">
        <v>510</v>
      </c>
      <c r="N133" s="1032" t="s">
        <v>3595</v>
      </c>
      <c r="O133" s="1036">
        <v>5</v>
      </c>
      <c r="P133" s="1032" t="s">
        <v>3595</v>
      </c>
      <c r="Q133" s="1050">
        <v>2120</v>
      </c>
      <c r="R133" s="1032" t="s">
        <v>8</v>
      </c>
      <c r="S133" s="1044">
        <v>20</v>
      </c>
      <c r="T133" s="583" t="s">
        <v>3598</v>
      </c>
      <c r="U133" s="396">
        <v>7420</v>
      </c>
      <c r="V133" s="395">
        <v>70</v>
      </c>
      <c r="W133" s="394"/>
      <c r="X133" s="392"/>
      <c r="Y133" s="380"/>
      <c r="Z133" s="393"/>
      <c r="AA133" s="380"/>
      <c r="AB133" s="392" t="s">
        <v>0</v>
      </c>
      <c r="AC133" s="380"/>
      <c r="AD133" s="391"/>
      <c r="AE133" s="1035" t="s">
        <v>3595</v>
      </c>
      <c r="AF133" s="1038">
        <v>410</v>
      </c>
      <c r="AG133" s="1032" t="s">
        <v>3598</v>
      </c>
      <c r="AH133" s="1033">
        <v>4</v>
      </c>
      <c r="AI133" s="1035" t="s">
        <v>3603</v>
      </c>
      <c r="AJ133" s="1048">
        <v>2120</v>
      </c>
      <c r="AK133" s="1032" t="s">
        <v>8</v>
      </c>
      <c r="AL133" s="1046">
        <v>20</v>
      </c>
      <c r="AM133" s="1032" t="s">
        <v>8</v>
      </c>
      <c r="AN133" s="1050">
        <v>500</v>
      </c>
      <c r="AO133" s="1032" t="s">
        <v>3598</v>
      </c>
      <c r="AP133" s="1044">
        <v>5</v>
      </c>
      <c r="AQ133" s="1032" t="s">
        <v>8</v>
      </c>
      <c r="AR133" s="1042">
        <v>170</v>
      </c>
      <c r="AS133" s="1032" t="s">
        <v>8</v>
      </c>
      <c r="AT133" s="1040">
        <v>1</v>
      </c>
      <c r="AU133" s="1029"/>
      <c r="AV133" s="593" t="s">
        <v>23</v>
      </c>
      <c r="AW133" s="1029" t="s">
        <v>3603</v>
      </c>
      <c r="AX133" s="1030" t="s">
        <v>3605</v>
      </c>
      <c r="AY133" s="1032" t="s">
        <v>3600</v>
      </c>
      <c r="AZ133" s="390">
        <v>530</v>
      </c>
      <c r="BA133" s="1032" t="s">
        <v>3601</v>
      </c>
      <c r="BB133" s="390">
        <v>2120</v>
      </c>
      <c r="BC133" s="1032" t="s">
        <v>3600</v>
      </c>
      <c r="BD133" s="390">
        <v>1550</v>
      </c>
      <c r="BE133" s="1032" t="s">
        <v>8</v>
      </c>
      <c r="BF133" s="1050">
        <v>1240</v>
      </c>
      <c r="BG133" s="1032" t="s">
        <v>3595</v>
      </c>
      <c r="BH133" s="1036">
        <v>10</v>
      </c>
      <c r="BI133" s="581"/>
      <c r="BJ133" s="598" t="s">
        <v>3599</v>
      </c>
      <c r="BK133" s="590"/>
      <c r="BL133" s="580"/>
      <c r="BM133" s="580"/>
      <c r="BN133" s="1056"/>
      <c r="BO133" s="364"/>
    </row>
    <row r="134" spans="1:67" s="374" customFormat="1" ht="25.5" customHeight="1">
      <c r="A134" s="1061"/>
      <c r="B134" s="1075"/>
      <c r="C134" s="1077"/>
      <c r="D134" s="389" t="s">
        <v>3469</v>
      </c>
      <c r="E134" s="388"/>
      <c r="F134" s="387">
        <v>30290</v>
      </c>
      <c r="G134" s="386"/>
      <c r="H134" s="583" t="s">
        <v>3598</v>
      </c>
      <c r="I134" s="383">
        <v>280</v>
      </c>
      <c r="J134" s="385"/>
      <c r="K134" s="384" t="s">
        <v>7</v>
      </c>
      <c r="L134" s="1032"/>
      <c r="M134" s="1051"/>
      <c r="N134" s="1032"/>
      <c r="O134" s="1037"/>
      <c r="P134" s="1032"/>
      <c r="Q134" s="1051"/>
      <c r="R134" s="1032"/>
      <c r="S134" s="1045"/>
      <c r="T134" s="583" t="s">
        <v>3598</v>
      </c>
      <c r="U134" s="383">
        <v>7420</v>
      </c>
      <c r="V134" s="382">
        <v>70</v>
      </c>
      <c r="W134" s="381" t="s">
        <v>3595</v>
      </c>
      <c r="X134" s="379">
        <v>51950</v>
      </c>
      <c r="Y134" s="380" t="s">
        <v>8</v>
      </c>
      <c r="Z134" s="377">
        <v>510</v>
      </c>
      <c r="AA134" s="378" t="s">
        <v>3595</v>
      </c>
      <c r="AB134" s="379">
        <v>44530</v>
      </c>
      <c r="AC134" s="378" t="s">
        <v>8</v>
      </c>
      <c r="AD134" s="377">
        <v>440</v>
      </c>
      <c r="AE134" s="1032"/>
      <c r="AF134" s="1039"/>
      <c r="AG134" s="1032"/>
      <c r="AH134" s="1034"/>
      <c r="AI134" s="1035"/>
      <c r="AJ134" s="1049"/>
      <c r="AK134" s="1032"/>
      <c r="AL134" s="1047"/>
      <c r="AM134" s="1032"/>
      <c r="AN134" s="1051"/>
      <c r="AO134" s="1032"/>
      <c r="AP134" s="1045"/>
      <c r="AQ134" s="1032"/>
      <c r="AR134" s="1043"/>
      <c r="AS134" s="1032"/>
      <c r="AT134" s="1041"/>
      <c r="AU134" s="1029"/>
      <c r="AV134" s="593">
        <v>2810</v>
      </c>
      <c r="AW134" s="1029"/>
      <c r="AX134" s="1031"/>
      <c r="AY134" s="1032"/>
      <c r="AZ134" s="376">
        <v>5</v>
      </c>
      <c r="BA134" s="1032"/>
      <c r="BB134" s="375">
        <v>20</v>
      </c>
      <c r="BC134" s="1032"/>
      <c r="BD134" s="375">
        <v>10</v>
      </c>
      <c r="BE134" s="1032"/>
      <c r="BF134" s="1051"/>
      <c r="BG134" s="1032"/>
      <c r="BH134" s="1037"/>
      <c r="BI134" s="581"/>
      <c r="BJ134" s="599">
        <v>0.95</v>
      </c>
      <c r="BK134" s="590"/>
      <c r="BL134" s="580"/>
      <c r="BM134" s="580"/>
      <c r="BN134" s="1056"/>
      <c r="BO134" s="364"/>
    </row>
    <row r="135" spans="1:67" s="374" customFormat="1" ht="25.5" customHeight="1">
      <c r="A135" s="1061"/>
      <c r="B135" s="1060" t="s">
        <v>3474</v>
      </c>
      <c r="C135" s="1076" t="s">
        <v>6</v>
      </c>
      <c r="D135" s="402" t="s">
        <v>3470</v>
      </c>
      <c r="E135" s="388"/>
      <c r="F135" s="401">
        <v>22410</v>
      </c>
      <c r="G135" s="400">
        <v>29830</v>
      </c>
      <c r="H135" s="583" t="s">
        <v>3598</v>
      </c>
      <c r="I135" s="399">
        <v>200</v>
      </c>
      <c r="J135" s="398">
        <v>280</v>
      </c>
      <c r="K135" s="397" t="s">
        <v>7</v>
      </c>
      <c r="L135" s="1032" t="s">
        <v>3595</v>
      </c>
      <c r="M135" s="1050">
        <v>440</v>
      </c>
      <c r="N135" s="1032" t="s">
        <v>3595</v>
      </c>
      <c r="O135" s="1036">
        <v>4</v>
      </c>
      <c r="P135" s="1032" t="s">
        <v>3598</v>
      </c>
      <c r="Q135" s="1050">
        <v>1850</v>
      </c>
      <c r="R135" s="1032" t="s">
        <v>8</v>
      </c>
      <c r="S135" s="1044">
        <v>10</v>
      </c>
      <c r="T135" s="583" t="s">
        <v>3595</v>
      </c>
      <c r="U135" s="396">
        <v>7420</v>
      </c>
      <c r="V135" s="395">
        <v>70</v>
      </c>
      <c r="W135" s="394"/>
      <c r="X135" s="392"/>
      <c r="Y135" s="380"/>
      <c r="Z135" s="393"/>
      <c r="AA135" s="380"/>
      <c r="AB135" s="392" t="s">
        <v>0</v>
      </c>
      <c r="AC135" s="380"/>
      <c r="AD135" s="391"/>
      <c r="AE135" s="1035" t="s">
        <v>3598</v>
      </c>
      <c r="AF135" s="1038">
        <v>360</v>
      </c>
      <c r="AG135" s="1032" t="s">
        <v>3595</v>
      </c>
      <c r="AH135" s="1033">
        <v>3</v>
      </c>
      <c r="AI135" s="1035" t="s">
        <v>3607</v>
      </c>
      <c r="AJ135" s="1048">
        <v>1850</v>
      </c>
      <c r="AK135" s="1032" t="s">
        <v>8</v>
      </c>
      <c r="AL135" s="1046">
        <v>10</v>
      </c>
      <c r="AM135" s="1032" t="s">
        <v>8</v>
      </c>
      <c r="AN135" s="1050">
        <v>500</v>
      </c>
      <c r="AO135" s="1032" t="s">
        <v>3595</v>
      </c>
      <c r="AP135" s="1044">
        <v>5</v>
      </c>
      <c r="AQ135" s="1032" t="s">
        <v>8</v>
      </c>
      <c r="AR135" s="1042">
        <v>170</v>
      </c>
      <c r="AS135" s="1032" t="s">
        <v>8</v>
      </c>
      <c r="AT135" s="1040">
        <v>1</v>
      </c>
      <c r="AU135" s="1029"/>
      <c r="AV135" s="593" t="s">
        <v>24</v>
      </c>
      <c r="AW135" s="1029" t="s">
        <v>3603</v>
      </c>
      <c r="AX135" s="1030" t="s">
        <v>3605</v>
      </c>
      <c r="AY135" s="1032" t="s">
        <v>3600</v>
      </c>
      <c r="AZ135" s="390">
        <v>460</v>
      </c>
      <c r="BA135" s="1032" t="s">
        <v>3600</v>
      </c>
      <c r="BB135" s="390">
        <v>1850</v>
      </c>
      <c r="BC135" s="1032" t="s">
        <v>3600</v>
      </c>
      <c r="BD135" s="390">
        <v>1350</v>
      </c>
      <c r="BE135" s="1032" t="s">
        <v>8</v>
      </c>
      <c r="BF135" s="1050">
        <v>1080</v>
      </c>
      <c r="BG135" s="1032" t="s">
        <v>3595</v>
      </c>
      <c r="BH135" s="1036">
        <v>10</v>
      </c>
      <c r="BI135" s="581"/>
      <c r="BJ135" s="598" t="s">
        <v>3599</v>
      </c>
      <c r="BK135" s="590"/>
      <c r="BL135" s="580"/>
      <c r="BM135" s="580"/>
      <c r="BN135" s="1056"/>
      <c r="BO135" s="364"/>
    </row>
    <row r="136" spans="1:67" s="374" customFormat="1" ht="25.5" customHeight="1">
      <c r="A136" s="1061"/>
      <c r="B136" s="1075"/>
      <c r="C136" s="1077"/>
      <c r="D136" s="389" t="s">
        <v>3469</v>
      </c>
      <c r="E136" s="388"/>
      <c r="F136" s="387">
        <v>29830</v>
      </c>
      <c r="G136" s="386"/>
      <c r="H136" s="583" t="s">
        <v>3598</v>
      </c>
      <c r="I136" s="383">
        <v>280</v>
      </c>
      <c r="J136" s="385"/>
      <c r="K136" s="384" t="s">
        <v>7</v>
      </c>
      <c r="L136" s="1032"/>
      <c r="M136" s="1051"/>
      <c r="N136" s="1032"/>
      <c r="O136" s="1037"/>
      <c r="P136" s="1032"/>
      <c r="Q136" s="1051"/>
      <c r="R136" s="1032"/>
      <c r="S136" s="1045"/>
      <c r="T136" s="583" t="s">
        <v>3595</v>
      </c>
      <c r="U136" s="383">
        <v>7420</v>
      </c>
      <c r="V136" s="382">
        <v>70</v>
      </c>
      <c r="W136" s="381" t="s">
        <v>3598</v>
      </c>
      <c r="X136" s="379">
        <v>51950</v>
      </c>
      <c r="Y136" s="380" t="s">
        <v>8</v>
      </c>
      <c r="Z136" s="377">
        <v>510</v>
      </c>
      <c r="AA136" s="378" t="s">
        <v>3595</v>
      </c>
      <c r="AB136" s="379">
        <v>44530</v>
      </c>
      <c r="AC136" s="378" t="s">
        <v>8</v>
      </c>
      <c r="AD136" s="377">
        <v>440</v>
      </c>
      <c r="AE136" s="1032"/>
      <c r="AF136" s="1039"/>
      <c r="AG136" s="1032"/>
      <c r="AH136" s="1034"/>
      <c r="AI136" s="1035"/>
      <c r="AJ136" s="1049"/>
      <c r="AK136" s="1032"/>
      <c r="AL136" s="1047"/>
      <c r="AM136" s="1032"/>
      <c r="AN136" s="1051"/>
      <c r="AO136" s="1032"/>
      <c r="AP136" s="1045"/>
      <c r="AQ136" s="1032"/>
      <c r="AR136" s="1043"/>
      <c r="AS136" s="1032"/>
      <c r="AT136" s="1041"/>
      <c r="AU136" s="1029"/>
      <c r="AV136" s="593">
        <v>2540</v>
      </c>
      <c r="AW136" s="1029"/>
      <c r="AX136" s="1031"/>
      <c r="AY136" s="1032"/>
      <c r="AZ136" s="376">
        <v>5</v>
      </c>
      <c r="BA136" s="1032"/>
      <c r="BB136" s="375">
        <v>10</v>
      </c>
      <c r="BC136" s="1032"/>
      <c r="BD136" s="375">
        <v>10</v>
      </c>
      <c r="BE136" s="1032"/>
      <c r="BF136" s="1051"/>
      <c r="BG136" s="1032"/>
      <c r="BH136" s="1037"/>
      <c r="BI136" s="581"/>
      <c r="BJ136" s="599">
        <v>0.99</v>
      </c>
      <c r="BK136" s="590"/>
      <c r="BL136" s="580"/>
      <c r="BM136" s="580"/>
      <c r="BN136" s="1056"/>
      <c r="BO136" s="364"/>
    </row>
    <row r="137" spans="1:67" s="374" customFormat="1" ht="25.5" customHeight="1">
      <c r="A137" s="1061"/>
      <c r="B137" s="1060" t="s">
        <v>3473</v>
      </c>
      <c r="C137" s="1076" t="s">
        <v>6</v>
      </c>
      <c r="D137" s="402" t="s">
        <v>3470</v>
      </c>
      <c r="E137" s="388"/>
      <c r="F137" s="401">
        <v>22050</v>
      </c>
      <c r="G137" s="400">
        <v>29470</v>
      </c>
      <c r="H137" s="583" t="s">
        <v>3595</v>
      </c>
      <c r="I137" s="399">
        <v>200</v>
      </c>
      <c r="J137" s="398">
        <v>270</v>
      </c>
      <c r="K137" s="397" t="s">
        <v>7</v>
      </c>
      <c r="L137" s="1032" t="s">
        <v>3598</v>
      </c>
      <c r="M137" s="1050">
        <v>390</v>
      </c>
      <c r="N137" s="1032" t="s">
        <v>3595</v>
      </c>
      <c r="O137" s="1036">
        <v>3</v>
      </c>
      <c r="P137" s="1032" t="s">
        <v>3595</v>
      </c>
      <c r="Q137" s="1050">
        <v>1640</v>
      </c>
      <c r="R137" s="1032" t="s">
        <v>8</v>
      </c>
      <c r="S137" s="1044">
        <v>10</v>
      </c>
      <c r="T137" s="583" t="s">
        <v>3598</v>
      </c>
      <c r="U137" s="396">
        <v>7420</v>
      </c>
      <c r="V137" s="395">
        <v>70</v>
      </c>
      <c r="W137" s="394"/>
      <c r="X137" s="392"/>
      <c r="Y137" s="380"/>
      <c r="Z137" s="393"/>
      <c r="AA137" s="380"/>
      <c r="AB137" s="392" t="s">
        <v>0</v>
      </c>
      <c r="AC137" s="380"/>
      <c r="AD137" s="391"/>
      <c r="AE137" s="1035" t="s">
        <v>3595</v>
      </c>
      <c r="AF137" s="1038">
        <v>320</v>
      </c>
      <c r="AG137" s="1032" t="s">
        <v>3598</v>
      </c>
      <c r="AH137" s="1033">
        <v>3</v>
      </c>
      <c r="AI137" s="1035" t="s">
        <v>3603</v>
      </c>
      <c r="AJ137" s="1048">
        <v>1640</v>
      </c>
      <c r="AK137" s="1032" t="s">
        <v>8</v>
      </c>
      <c r="AL137" s="1046">
        <v>10</v>
      </c>
      <c r="AM137" s="1032" t="s">
        <v>8</v>
      </c>
      <c r="AN137" s="1050">
        <v>500</v>
      </c>
      <c r="AO137" s="1032" t="s">
        <v>3595</v>
      </c>
      <c r="AP137" s="1044">
        <v>5</v>
      </c>
      <c r="AQ137" s="1032" t="s">
        <v>8</v>
      </c>
      <c r="AR137" s="1042">
        <v>150</v>
      </c>
      <c r="AS137" s="1032" t="s">
        <v>8</v>
      </c>
      <c r="AT137" s="1040">
        <v>1</v>
      </c>
      <c r="AU137" s="1029"/>
      <c r="AV137" s="593" t="s">
        <v>25</v>
      </c>
      <c r="AW137" s="1029" t="s">
        <v>3603</v>
      </c>
      <c r="AX137" s="1030" t="s">
        <v>3602</v>
      </c>
      <c r="AY137" s="1032" t="s">
        <v>3601</v>
      </c>
      <c r="AZ137" s="390">
        <v>410</v>
      </c>
      <c r="BA137" s="1032" t="s">
        <v>3600</v>
      </c>
      <c r="BB137" s="390">
        <v>1640</v>
      </c>
      <c r="BC137" s="1032" t="s">
        <v>3601</v>
      </c>
      <c r="BD137" s="390">
        <v>1200</v>
      </c>
      <c r="BE137" s="1032" t="s">
        <v>8</v>
      </c>
      <c r="BF137" s="1050">
        <v>960</v>
      </c>
      <c r="BG137" s="1032" t="s">
        <v>3598</v>
      </c>
      <c r="BH137" s="1036">
        <v>9</v>
      </c>
      <c r="BI137" s="581"/>
      <c r="BJ137" s="598" t="s">
        <v>3599</v>
      </c>
      <c r="BK137" s="590"/>
      <c r="BL137" s="580"/>
      <c r="BM137" s="580"/>
      <c r="BN137" s="1056"/>
      <c r="BO137" s="364"/>
    </row>
    <row r="138" spans="1:67" s="374" customFormat="1" ht="25.5" customHeight="1">
      <c r="A138" s="1061"/>
      <c r="B138" s="1075"/>
      <c r="C138" s="1077"/>
      <c r="D138" s="389" t="s">
        <v>3469</v>
      </c>
      <c r="E138" s="388"/>
      <c r="F138" s="387">
        <v>29470</v>
      </c>
      <c r="G138" s="386"/>
      <c r="H138" s="583" t="s">
        <v>3598</v>
      </c>
      <c r="I138" s="383">
        <v>270</v>
      </c>
      <c r="J138" s="385"/>
      <c r="K138" s="384" t="s">
        <v>7</v>
      </c>
      <c r="L138" s="1032"/>
      <c r="M138" s="1051"/>
      <c r="N138" s="1032"/>
      <c r="O138" s="1037"/>
      <c r="P138" s="1032"/>
      <c r="Q138" s="1051"/>
      <c r="R138" s="1032"/>
      <c r="S138" s="1045"/>
      <c r="T138" s="583" t="s">
        <v>3595</v>
      </c>
      <c r="U138" s="383">
        <v>7420</v>
      </c>
      <c r="V138" s="382">
        <v>70</v>
      </c>
      <c r="W138" s="381" t="s">
        <v>3598</v>
      </c>
      <c r="X138" s="379">
        <v>51950</v>
      </c>
      <c r="Y138" s="380" t="s">
        <v>8</v>
      </c>
      <c r="Z138" s="377">
        <v>510</v>
      </c>
      <c r="AA138" s="378" t="s">
        <v>3598</v>
      </c>
      <c r="AB138" s="379">
        <v>44530</v>
      </c>
      <c r="AC138" s="378" t="s">
        <v>8</v>
      </c>
      <c r="AD138" s="377">
        <v>440</v>
      </c>
      <c r="AE138" s="1032"/>
      <c r="AF138" s="1039"/>
      <c r="AG138" s="1032"/>
      <c r="AH138" s="1034"/>
      <c r="AI138" s="1035"/>
      <c r="AJ138" s="1049"/>
      <c r="AK138" s="1032"/>
      <c r="AL138" s="1047"/>
      <c r="AM138" s="1032"/>
      <c r="AN138" s="1051"/>
      <c r="AO138" s="1032"/>
      <c r="AP138" s="1045"/>
      <c r="AQ138" s="1032"/>
      <c r="AR138" s="1043"/>
      <c r="AS138" s="1032"/>
      <c r="AT138" s="1041"/>
      <c r="AU138" s="1029"/>
      <c r="AV138" s="593">
        <v>2440</v>
      </c>
      <c r="AW138" s="1029"/>
      <c r="AX138" s="1031"/>
      <c r="AY138" s="1032"/>
      <c r="AZ138" s="376">
        <v>4</v>
      </c>
      <c r="BA138" s="1032"/>
      <c r="BB138" s="375">
        <v>10</v>
      </c>
      <c r="BC138" s="1032"/>
      <c r="BD138" s="375">
        <v>10</v>
      </c>
      <c r="BE138" s="1032"/>
      <c r="BF138" s="1051"/>
      <c r="BG138" s="1032"/>
      <c r="BH138" s="1037"/>
      <c r="BI138" s="581"/>
      <c r="BJ138" s="599">
        <v>0.99</v>
      </c>
      <c r="BK138" s="590"/>
      <c r="BL138" s="580"/>
      <c r="BM138" s="580"/>
      <c r="BN138" s="1056"/>
      <c r="BO138" s="364"/>
    </row>
    <row r="139" spans="1:67" s="374" customFormat="1" ht="25.5" customHeight="1">
      <c r="A139" s="1061"/>
      <c r="B139" s="1060" t="s">
        <v>3472</v>
      </c>
      <c r="C139" s="1076" t="s">
        <v>6</v>
      </c>
      <c r="D139" s="402" t="s">
        <v>3470</v>
      </c>
      <c r="E139" s="388"/>
      <c r="F139" s="401">
        <v>21760</v>
      </c>
      <c r="G139" s="400">
        <v>29180</v>
      </c>
      <c r="H139" s="583" t="s">
        <v>3595</v>
      </c>
      <c r="I139" s="399">
        <v>200</v>
      </c>
      <c r="J139" s="398">
        <v>270</v>
      </c>
      <c r="K139" s="397" t="s">
        <v>7</v>
      </c>
      <c r="L139" s="1032" t="s">
        <v>3595</v>
      </c>
      <c r="M139" s="1050">
        <v>350</v>
      </c>
      <c r="N139" s="1032" t="s">
        <v>3598</v>
      </c>
      <c r="O139" s="1036">
        <v>3</v>
      </c>
      <c r="P139" s="1032" t="s">
        <v>3595</v>
      </c>
      <c r="Q139" s="1050">
        <v>1480</v>
      </c>
      <c r="R139" s="1032" t="s">
        <v>8</v>
      </c>
      <c r="S139" s="1044">
        <v>10</v>
      </c>
      <c r="T139" s="583" t="s">
        <v>3598</v>
      </c>
      <c r="U139" s="396">
        <v>7420</v>
      </c>
      <c r="V139" s="395">
        <v>70</v>
      </c>
      <c r="W139" s="394"/>
      <c r="X139" s="392"/>
      <c r="Y139" s="380"/>
      <c r="Z139" s="393"/>
      <c r="AA139" s="380"/>
      <c r="AB139" s="392" t="s">
        <v>0</v>
      </c>
      <c r="AC139" s="380"/>
      <c r="AD139" s="391"/>
      <c r="AE139" s="1035" t="s">
        <v>3598</v>
      </c>
      <c r="AF139" s="1038">
        <v>280</v>
      </c>
      <c r="AG139" s="1032" t="s">
        <v>3595</v>
      </c>
      <c r="AH139" s="1033">
        <v>2</v>
      </c>
      <c r="AI139" s="1035" t="s">
        <v>3603</v>
      </c>
      <c r="AJ139" s="1048">
        <v>1480</v>
      </c>
      <c r="AK139" s="1032" t="s">
        <v>8</v>
      </c>
      <c r="AL139" s="1046">
        <v>10</v>
      </c>
      <c r="AM139" s="1032" t="s">
        <v>8</v>
      </c>
      <c r="AN139" s="1050">
        <v>500</v>
      </c>
      <c r="AO139" s="1032" t="s">
        <v>3598</v>
      </c>
      <c r="AP139" s="1044">
        <v>5</v>
      </c>
      <c r="AQ139" s="1032" t="s">
        <v>8</v>
      </c>
      <c r="AR139" s="1042">
        <v>130</v>
      </c>
      <c r="AS139" s="1032" t="s">
        <v>8</v>
      </c>
      <c r="AT139" s="1040">
        <v>1</v>
      </c>
      <c r="AU139" s="1029"/>
      <c r="AV139" s="593" t="s">
        <v>26</v>
      </c>
      <c r="AW139" s="1029" t="s">
        <v>3607</v>
      </c>
      <c r="AX139" s="1030" t="s">
        <v>3602</v>
      </c>
      <c r="AY139" s="1032" t="s">
        <v>3600</v>
      </c>
      <c r="AZ139" s="390">
        <v>370</v>
      </c>
      <c r="BA139" s="1032" t="s">
        <v>3601</v>
      </c>
      <c r="BB139" s="390">
        <v>1480</v>
      </c>
      <c r="BC139" s="1032" t="s">
        <v>3600</v>
      </c>
      <c r="BD139" s="390">
        <v>1080</v>
      </c>
      <c r="BE139" s="1032" t="s">
        <v>8</v>
      </c>
      <c r="BF139" s="1050">
        <v>860</v>
      </c>
      <c r="BG139" s="1032" t="s">
        <v>3595</v>
      </c>
      <c r="BH139" s="1036">
        <v>8</v>
      </c>
      <c r="BI139" s="581"/>
      <c r="BJ139" s="598" t="s">
        <v>3599</v>
      </c>
      <c r="BK139" s="590"/>
      <c r="BL139" s="580"/>
      <c r="BM139" s="580"/>
      <c r="BN139" s="1056"/>
      <c r="BO139" s="364"/>
    </row>
    <row r="140" spans="1:67" s="374" customFormat="1" ht="25.5" customHeight="1">
      <c r="A140" s="1061"/>
      <c r="B140" s="1075"/>
      <c r="C140" s="1077"/>
      <c r="D140" s="389" t="s">
        <v>3469</v>
      </c>
      <c r="E140" s="388"/>
      <c r="F140" s="387">
        <v>29180</v>
      </c>
      <c r="G140" s="386"/>
      <c r="H140" s="583" t="s">
        <v>3598</v>
      </c>
      <c r="I140" s="383">
        <v>270</v>
      </c>
      <c r="J140" s="385"/>
      <c r="K140" s="384" t="s">
        <v>7</v>
      </c>
      <c r="L140" s="1032"/>
      <c r="M140" s="1051"/>
      <c r="N140" s="1032"/>
      <c r="O140" s="1037"/>
      <c r="P140" s="1032"/>
      <c r="Q140" s="1051"/>
      <c r="R140" s="1032"/>
      <c r="S140" s="1045"/>
      <c r="T140" s="583" t="s">
        <v>3598</v>
      </c>
      <c r="U140" s="383">
        <v>7420</v>
      </c>
      <c r="V140" s="382">
        <v>70</v>
      </c>
      <c r="W140" s="381" t="s">
        <v>3595</v>
      </c>
      <c r="X140" s="379">
        <v>51950</v>
      </c>
      <c r="Y140" s="380" t="s">
        <v>8</v>
      </c>
      <c r="Z140" s="377">
        <v>510</v>
      </c>
      <c r="AA140" s="378" t="s">
        <v>3598</v>
      </c>
      <c r="AB140" s="379">
        <v>44530</v>
      </c>
      <c r="AC140" s="378" t="s">
        <v>8</v>
      </c>
      <c r="AD140" s="377">
        <v>440</v>
      </c>
      <c r="AE140" s="1032"/>
      <c r="AF140" s="1039"/>
      <c r="AG140" s="1032"/>
      <c r="AH140" s="1034"/>
      <c r="AI140" s="1035"/>
      <c r="AJ140" s="1049"/>
      <c r="AK140" s="1032"/>
      <c r="AL140" s="1047"/>
      <c r="AM140" s="1032"/>
      <c r="AN140" s="1051"/>
      <c r="AO140" s="1032"/>
      <c r="AP140" s="1045"/>
      <c r="AQ140" s="1032"/>
      <c r="AR140" s="1043"/>
      <c r="AS140" s="1032"/>
      <c r="AT140" s="1041"/>
      <c r="AU140" s="1029"/>
      <c r="AV140" s="593">
        <v>2360</v>
      </c>
      <c r="AW140" s="1029"/>
      <c r="AX140" s="1031"/>
      <c r="AY140" s="1032"/>
      <c r="AZ140" s="376">
        <v>4</v>
      </c>
      <c r="BA140" s="1032"/>
      <c r="BB140" s="375">
        <v>10</v>
      </c>
      <c r="BC140" s="1032"/>
      <c r="BD140" s="375">
        <v>10</v>
      </c>
      <c r="BE140" s="1032"/>
      <c r="BF140" s="1051"/>
      <c r="BG140" s="1032"/>
      <c r="BH140" s="1037"/>
      <c r="BI140" s="581"/>
      <c r="BJ140" s="599">
        <v>0.99</v>
      </c>
      <c r="BK140" s="590"/>
      <c r="BL140" s="580"/>
      <c r="BM140" s="580"/>
      <c r="BN140" s="1056"/>
      <c r="BO140" s="364"/>
    </row>
    <row r="141" spans="1:67" s="374" customFormat="1" ht="25.5" customHeight="1">
      <c r="A141" s="1061"/>
      <c r="B141" s="1060" t="s">
        <v>3604</v>
      </c>
      <c r="C141" s="1076" t="s">
        <v>6</v>
      </c>
      <c r="D141" s="402" t="s">
        <v>3470</v>
      </c>
      <c r="E141" s="388"/>
      <c r="F141" s="401">
        <v>21520</v>
      </c>
      <c r="G141" s="400">
        <v>28940</v>
      </c>
      <c r="H141" s="583" t="s">
        <v>3595</v>
      </c>
      <c r="I141" s="399">
        <v>190</v>
      </c>
      <c r="J141" s="398">
        <v>270</v>
      </c>
      <c r="K141" s="397" t="s">
        <v>7</v>
      </c>
      <c r="L141" s="1032" t="s">
        <v>3598</v>
      </c>
      <c r="M141" s="1050">
        <v>320</v>
      </c>
      <c r="N141" s="1032" t="s">
        <v>3595</v>
      </c>
      <c r="O141" s="1036">
        <v>3</v>
      </c>
      <c r="P141" s="1082"/>
      <c r="Q141" s="1080"/>
      <c r="R141" s="1082"/>
      <c r="S141" s="1083"/>
      <c r="T141" s="583" t="s">
        <v>3595</v>
      </c>
      <c r="U141" s="396">
        <v>7420</v>
      </c>
      <c r="V141" s="395">
        <v>70</v>
      </c>
      <c r="W141" s="394"/>
      <c r="X141" s="392"/>
      <c r="Y141" s="380"/>
      <c r="Z141" s="393"/>
      <c r="AA141" s="380"/>
      <c r="AB141" s="392" t="s">
        <v>0</v>
      </c>
      <c r="AC141" s="380"/>
      <c r="AD141" s="391"/>
      <c r="AE141" s="1035" t="s">
        <v>3598</v>
      </c>
      <c r="AF141" s="1038">
        <v>260</v>
      </c>
      <c r="AG141" s="1032" t="s">
        <v>3595</v>
      </c>
      <c r="AH141" s="1033">
        <v>2</v>
      </c>
      <c r="AI141" s="1035" t="s">
        <v>3607</v>
      </c>
      <c r="AJ141" s="1048">
        <v>1340</v>
      </c>
      <c r="AK141" s="1032" t="s">
        <v>8</v>
      </c>
      <c r="AL141" s="1046">
        <v>10</v>
      </c>
      <c r="AM141" s="1032" t="s">
        <v>8</v>
      </c>
      <c r="AN141" s="1050">
        <v>500</v>
      </c>
      <c r="AO141" s="1032" t="s">
        <v>3598</v>
      </c>
      <c r="AP141" s="1044">
        <v>5</v>
      </c>
      <c r="AQ141" s="1032" t="s">
        <v>8</v>
      </c>
      <c r="AR141" s="1042">
        <v>120</v>
      </c>
      <c r="AS141" s="1032" t="s">
        <v>8</v>
      </c>
      <c r="AT141" s="1040">
        <v>1</v>
      </c>
      <c r="AU141" s="1029"/>
      <c r="AV141" s="593" t="s">
        <v>27</v>
      </c>
      <c r="AW141" s="1029" t="s">
        <v>3607</v>
      </c>
      <c r="AX141" s="1030" t="s">
        <v>3605</v>
      </c>
      <c r="AY141" s="1032" t="s">
        <v>3601</v>
      </c>
      <c r="AZ141" s="390">
        <v>340</v>
      </c>
      <c r="BA141" s="1032" t="s">
        <v>3601</v>
      </c>
      <c r="BB141" s="390">
        <v>1340</v>
      </c>
      <c r="BC141" s="1032" t="s">
        <v>3600</v>
      </c>
      <c r="BD141" s="390">
        <v>980</v>
      </c>
      <c r="BE141" s="1032" t="s">
        <v>8</v>
      </c>
      <c r="BF141" s="1050">
        <v>790</v>
      </c>
      <c r="BG141" s="1032" t="s">
        <v>3598</v>
      </c>
      <c r="BH141" s="1036">
        <v>7</v>
      </c>
      <c r="BI141" s="581"/>
      <c r="BJ141" s="598" t="s">
        <v>3599</v>
      </c>
      <c r="BK141" s="590"/>
      <c r="BL141" s="580"/>
      <c r="BM141" s="580"/>
      <c r="BN141" s="1056"/>
      <c r="BO141" s="364"/>
    </row>
    <row r="142" spans="1:67" s="374" customFormat="1" ht="25.5" customHeight="1">
      <c r="A142" s="1075"/>
      <c r="B142" s="1075"/>
      <c r="C142" s="1081"/>
      <c r="D142" s="389" t="s">
        <v>3469</v>
      </c>
      <c r="E142" s="388"/>
      <c r="F142" s="387">
        <v>28940</v>
      </c>
      <c r="G142" s="386"/>
      <c r="H142" s="583" t="s">
        <v>3595</v>
      </c>
      <c r="I142" s="383">
        <v>270</v>
      </c>
      <c r="J142" s="385"/>
      <c r="K142" s="384" t="s">
        <v>7</v>
      </c>
      <c r="L142" s="1032"/>
      <c r="M142" s="1051"/>
      <c r="N142" s="1032"/>
      <c r="O142" s="1037"/>
      <c r="P142" s="1082"/>
      <c r="Q142" s="1080"/>
      <c r="R142" s="1082"/>
      <c r="S142" s="1083"/>
      <c r="T142" s="583" t="s">
        <v>3598</v>
      </c>
      <c r="U142" s="383">
        <v>7420</v>
      </c>
      <c r="V142" s="382">
        <v>70</v>
      </c>
      <c r="W142" s="381" t="s">
        <v>3595</v>
      </c>
      <c r="X142" s="379">
        <v>51950</v>
      </c>
      <c r="Y142" s="380" t="s">
        <v>8</v>
      </c>
      <c r="Z142" s="377">
        <v>510</v>
      </c>
      <c r="AA142" s="378" t="s">
        <v>3598</v>
      </c>
      <c r="AB142" s="379">
        <v>44530</v>
      </c>
      <c r="AC142" s="378" t="s">
        <v>8</v>
      </c>
      <c r="AD142" s="377">
        <v>440</v>
      </c>
      <c r="AE142" s="1032"/>
      <c r="AF142" s="1039"/>
      <c r="AG142" s="1032"/>
      <c r="AH142" s="1034"/>
      <c r="AI142" s="1035"/>
      <c r="AJ142" s="1049"/>
      <c r="AK142" s="1032"/>
      <c r="AL142" s="1047"/>
      <c r="AM142" s="1032"/>
      <c r="AN142" s="1051"/>
      <c r="AO142" s="1032"/>
      <c r="AP142" s="1045"/>
      <c r="AQ142" s="1032"/>
      <c r="AR142" s="1043"/>
      <c r="AS142" s="1032"/>
      <c r="AT142" s="1041"/>
      <c r="AU142" s="1029"/>
      <c r="AV142" s="594">
        <v>2150</v>
      </c>
      <c r="AW142" s="1029"/>
      <c r="AX142" s="1031"/>
      <c r="AY142" s="1032"/>
      <c r="AZ142" s="376">
        <v>3</v>
      </c>
      <c r="BA142" s="1032"/>
      <c r="BB142" s="375">
        <v>10</v>
      </c>
      <c r="BC142" s="1032"/>
      <c r="BD142" s="375">
        <v>9</v>
      </c>
      <c r="BE142" s="1032"/>
      <c r="BF142" s="1051"/>
      <c r="BG142" s="1032"/>
      <c r="BH142" s="1037"/>
      <c r="BI142" s="581"/>
      <c r="BJ142" s="601">
        <v>0.99</v>
      </c>
      <c r="BK142" s="590"/>
      <c r="BL142" s="580"/>
      <c r="BM142" s="580"/>
      <c r="BN142" s="1056"/>
      <c r="BO142" s="364"/>
    </row>
    <row r="143" spans="1:67" s="403" customFormat="1" ht="25.5" customHeight="1">
      <c r="A143" s="1060" t="s">
        <v>3614</v>
      </c>
      <c r="B143" s="1060" t="s">
        <v>3487</v>
      </c>
      <c r="C143" s="1076" t="s">
        <v>6</v>
      </c>
      <c r="D143" s="402" t="s">
        <v>3470</v>
      </c>
      <c r="E143" s="388"/>
      <c r="F143" s="401">
        <v>80430</v>
      </c>
      <c r="G143" s="400">
        <v>87730</v>
      </c>
      <c r="H143" s="583" t="s">
        <v>3595</v>
      </c>
      <c r="I143" s="399">
        <v>780</v>
      </c>
      <c r="J143" s="398">
        <v>860</v>
      </c>
      <c r="K143" s="397" t="s">
        <v>7</v>
      </c>
      <c r="L143" s="1032" t="s">
        <v>3595</v>
      </c>
      <c r="M143" s="1050">
        <v>7060</v>
      </c>
      <c r="N143" s="1032" t="s">
        <v>3598</v>
      </c>
      <c r="O143" s="1036">
        <v>70</v>
      </c>
      <c r="P143" s="1032" t="s">
        <v>3595</v>
      </c>
      <c r="Q143" s="1050">
        <v>29200</v>
      </c>
      <c r="R143" s="1032" t="s">
        <v>8</v>
      </c>
      <c r="S143" s="1044">
        <v>290</v>
      </c>
      <c r="T143" s="583" t="s">
        <v>3595</v>
      </c>
      <c r="U143" s="396">
        <v>7300</v>
      </c>
      <c r="V143" s="395">
        <v>70</v>
      </c>
      <c r="W143" s="394"/>
      <c r="X143" s="392"/>
      <c r="Y143" s="380"/>
      <c r="Z143" s="393"/>
      <c r="AA143" s="380"/>
      <c r="AB143" s="392" t="s">
        <v>0</v>
      </c>
      <c r="AC143" s="380"/>
      <c r="AD143" s="391"/>
      <c r="AE143" s="1035" t="s">
        <v>3595</v>
      </c>
      <c r="AF143" s="1038">
        <v>5780</v>
      </c>
      <c r="AG143" s="1032" t="s">
        <v>3598</v>
      </c>
      <c r="AH143" s="1033">
        <v>50</v>
      </c>
      <c r="AI143" s="1035" t="s">
        <v>3603</v>
      </c>
      <c r="AJ143" s="1048">
        <v>29200</v>
      </c>
      <c r="AK143" s="1032" t="s">
        <v>8</v>
      </c>
      <c r="AL143" s="1046">
        <v>290</v>
      </c>
      <c r="AM143" s="1032" t="s">
        <v>8</v>
      </c>
      <c r="AN143" s="1050">
        <v>3640</v>
      </c>
      <c r="AO143" s="1032" t="s">
        <v>3598</v>
      </c>
      <c r="AP143" s="1044">
        <v>30</v>
      </c>
      <c r="AQ143" s="1032" t="s">
        <v>8</v>
      </c>
      <c r="AR143" s="1042">
        <v>1360</v>
      </c>
      <c r="AS143" s="1032" t="s">
        <v>8</v>
      </c>
      <c r="AT143" s="1040">
        <v>10</v>
      </c>
      <c r="AU143" s="1029" t="s">
        <v>3607</v>
      </c>
      <c r="AV143" s="592" t="s">
        <v>10</v>
      </c>
      <c r="AW143" s="1029" t="s">
        <v>3607</v>
      </c>
      <c r="AX143" s="1030" t="s">
        <v>3605</v>
      </c>
      <c r="AY143" s="1032" t="s">
        <v>3601</v>
      </c>
      <c r="AZ143" s="390">
        <v>7500</v>
      </c>
      <c r="BA143" s="1032" t="s">
        <v>3600</v>
      </c>
      <c r="BB143" s="390">
        <v>29200</v>
      </c>
      <c r="BC143" s="1032" t="s">
        <v>3600</v>
      </c>
      <c r="BD143" s="390">
        <v>21230</v>
      </c>
      <c r="BE143" s="1032" t="s">
        <v>8</v>
      </c>
      <c r="BF143" s="1050">
        <v>17080</v>
      </c>
      <c r="BG143" s="1032" t="s">
        <v>3595</v>
      </c>
      <c r="BH143" s="1036">
        <v>170</v>
      </c>
      <c r="BI143" s="406"/>
      <c r="BJ143" s="598" t="s">
        <v>3599</v>
      </c>
      <c r="BK143" s="405"/>
      <c r="BL143" s="580"/>
      <c r="BM143" s="580"/>
      <c r="BN143" s="1056"/>
      <c r="BO143" s="364"/>
    </row>
    <row r="144" spans="1:67" s="403" customFormat="1" ht="25.5" customHeight="1">
      <c r="A144" s="1061"/>
      <c r="B144" s="1075"/>
      <c r="C144" s="1077"/>
      <c r="D144" s="389" t="s">
        <v>3469</v>
      </c>
      <c r="E144" s="388"/>
      <c r="F144" s="387">
        <v>87730</v>
      </c>
      <c r="G144" s="386"/>
      <c r="H144" s="583" t="s">
        <v>3595</v>
      </c>
      <c r="I144" s="383">
        <v>860</v>
      </c>
      <c r="J144" s="385"/>
      <c r="K144" s="384" t="s">
        <v>7</v>
      </c>
      <c r="L144" s="1032"/>
      <c r="M144" s="1051"/>
      <c r="N144" s="1032"/>
      <c r="O144" s="1037"/>
      <c r="P144" s="1032"/>
      <c r="Q144" s="1051"/>
      <c r="R144" s="1032"/>
      <c r="S144" s="1045"/>
      <c r="T144" s="583" t="s">
        <v>3598</v>
      </c>
      <c r="U144" s="383">
        <v>7300</v>
      </c>
      <c r="V144" s="382">
        <v>70</v>
      </c>
      <c r="W144" s="381" t="s">
        <v>3598</v>
      </c>
      <c r="X144" s="379">
        <v>51110</v>
      </c>
      <c r="Y144" s="380" t="s">
        <v>8</v>
      </c>
      <c r="Z144" s="377">
        <v>510</v>
      </c>
      <c r="AA144" s="378" t="s">
        <v>3595</v>
      </c>
      <c r="AB144" s="379">
        <v>43810</v>
      </c>
      <c r="AC144" s="378" t="s">
        <v>8</v>
      </c>
      <c r="AD144" s="377">
        <v>430</v>
      </c>
      <c r="AE144" s="1032"/>
      <c r="AF144" s="1039"/>
      <c r="AG144" s="1032"/>
      <c r="AH144" s="1034"/>
      <c r="AI144" s="1035"/>
      <c r="AJ144" s="1049"/>
      <c r="AK144" s="1032"/>
      <c r="AL144" s="1047"/>
      <c r="AM144" s="1032"/>
      <c r="AN144" s="1051"/>
      <c r="AO144" s="1032"/>
      <c r="AP144" s="1045"/>
      <c r="AQ144" s="1032"/>
      <c r="AR144" s="1043"/>
      <c r="AS144" s="1032"/>
      <c r="AT144" s="1041"/>
      <c r="AU144" s="1029"/>
      <c r="AV144" s="593">
        <v>27330</v>
      </c>
      <c r="AW144" s="1029"/>
      <c r="AX144" s="1031"/>
      <c r="AY144" s="1032"/>
      <c r="AZ144" s="376">
        <v>70</v>
      </c>
      <c r="BA144" s="1032"/>
      <c r="BB144" s="375">
        <v>290</v>
      </c>
      <c r="BC144" s="1032"/>
      <c r="BD144" s="375">
        <v>210</v>
      </c>
      <c r="BE144" s="1032"/>
      <c r="BF144" s="1051"/>
      <c r="BG144" s="1032"/>
      <c r="BH144" s="1037"/>
      <c r="BI144" s="406"/>
      <c r="BJ144" s="599">
        <v>0.63</v>
      </c>
      <c r="BK144" s="405"/>
      <c r="BL144" s="580"/>
      <c r="BM144" s="580"/>
      <c r="BN144" s="1056"/>
      <c r="BO144" s="364"/>
    </row>
    <row r="145" spans="1:67" s="403" customFormat="1" ht="25.5" customHeight="1">
      <c r="A145" s="1061"/>
      <c r="B145" s="1060" t="s">
        <v>3486</v>
      </c>
      <c r="C145" s="1076" t="s">
        <v>6</v>
      </c>
      <c r="D145" s="402" t="s">
        <v>3470</v>
      </c>
      <c r="E145" s="388"/>
      <c r="F145" s="401">
        <v>49960</v>
      </c>
      <c r="G145" s="400">
        <v>57260</v>
      </c>
      <c r="H145" s="583" t="s">
        <v>3595</v>
      </c>
      <c r="I145" s="399">
        <v>480</v>
      </c>
      <c r="J145" s="398">
        <v>550</v>
      </c>
      <c r="K145" s="397" t="s">
        <v>7</v>
      </c>
      <c r="L145" s="1032" t="s">
        <v>3598</v>
      </c>
      <c r="M145" s="1050">
        <v>4230</v>
      </c>
      <c r="N145" s="1032" t="s">
        <v>3595</v>
      </c>
      <c r="O145" s="1036">
        <v>40</v>
      </c>
      <c r="P145" s="1032" t="s">
        <v>3595</v>
      </c>
      <c r="Q145" s="1050">
        <v>17520</v>
      </c>
      <c r="R145" s="1032" t="s">
        <v>8</v>
      </c>
      <c r="S145" s="1044">
        <v>170</v>
      </c>
      <c r="T145" s="583" t="s">
        <v>3598</v>
      </c>
      <c r="U145" s="396">
        <v>7300</v>
      </c>
      <c r="V145" s="395">
        <v>70</v>
      </c>
      <c r="W145" s="394"/>
      <c r="X145" s="392"/>
      <c r="Y145" s="380"/>
      <c r="Z145" s="393"/>
      <c r="AA145" s="380"/>
      <c r="AB145" s="392" t="s">
        <v>0</v>
      </c>
      <c r="AC145" s="380"/>
      <c r="AD145" s="391"/>
      <c r="AE145" s="1035" t="s">
        <v>3595</v>
      </c>
      <c r="AF145" s="1038">
        <v>3470</v>
      </c>
      <c r="AG145" s="1032" t="s">
        <v>3598</v>
      </c>
      <c r="AH145" s="1033">
        <v>30</v>
      </c>
      <c r="AI145" s="1035" t="s">
        <v>3607</v>
      </c>
      <c r="AJ145" s="1048">
        <v>17520</v>
      </c>
      <c r="AK145" s="1032" t="s">
        <v>8</v>
      </c>
      <c r="AL145" s="1046">
        <v>170</v>
      </c>
      <c r="AM145" s="1032" t="s">
        <v>8</v>
      </c>
      <c r="AN145" s="1050">
        <v>2490</v>
      </c>
      <c r="AO145" s="1032" t="s">
        <v>3595</v>
      </c>
      <c r="AP145" s="1044">
        <v>20</v>
      </c>
      <c r="AQ145" s="1032" t="s">
        <v>8</v>
      </c>
      <c r="AR145" s="1042">
        <v>810</v>
      </c>
      <c r="AS145" s="1032" t="s">
        <v>8</v>
      </c>
      <c r="AT145" s="1040">
        <v>8</v>
      </c>
      <c r="AU145" s="1029"/>
      <c r="AV145" s="593" t="s">
        <v>13</v>
      </c>
      <c r="AW145" s="1029" t="s">
        <v>3607</v>
      </c>
      <c r="AX145" s="1030" t="s">
        <v>3602</v>
      </c>
      <c r="AY145" s="1032" t="s">
        <v>3601</v>
      </c>
      <c r="AZ145" s="390">
        <v>4500</v>
      </c>
      <c r="BA145" s="1032" t="s">
        <v>3601</v>
      </c>
      <c r="BB145" s="390">
        <v>17520</v>
      </c>
      <c r="BC145" s="1032" t="s">
        <v>3600</v>
      </c>
      <c r="BD145" s="390">
        <v>12730</v>
      </c>
      <c r="BE145" s="1032" t="s">
        <v>8</v>
      </c>
      <c r="BF145" s="1050">
        <v>10250</v>
      </c>
      <c r="BG145" s="1032" t="s">
        <v>3595</v>
      </c>
      <c r="BH145" s="1036">
        <v>100</v>
      </c>
      <c r="BI145" s="406"/>
      <c r="BJ145" s="598" t="s">
        <v>3599</v>
      </c>
      <c r="BK145" s="405"/>
      <c r="BL145" s="580"/>
      <c r="BM145" s="580"/>
      <c r="BN145" s="1056"/>
      <c r="BO145" s="364"/>
    </row>
    <row r="146" spans="1:67" s="403" customFormat="1" ht="25.5" customHeight="1">
      <c r="A146" s="1061"/>
      <c r="B146" s="1075"/>
      <c r="C146" s="1077"/>
      <c r="D146" s="389" t="s">
        <v>3469</v>
      </c>
      <c r="E146" s="388"/>
      <c r="F146" s="387">
        <v>57260</v>
      </c>
      <c r="G146" s="386"/>
      <c r="H146" s="583" t="s">
        <v>3598</v>
      </c>
      <c r="I146" s="383">
        <v>550</v>
      </c>
      <c r="J146" s="385"/>
      <c r="K146" s="384" t="s">
        <v>7</v>
      </c>
      <c r="L146" s="1032"/>
      <c r="M146" s="1051"/>
      <c r="N146" s="1032"/>
      <c r="O146" s="1037"/>
      <c r="P146" s="1032"/>
      <c r="Q146" s="1051"/>
      <c r="R146" s="1032"/>
      <c r="S146" s="1045"/>
      <c r="T146" s="583" t="s">
        <v>3595</v>
      </c>
      <c r="U146" s="383">
        <v>7300</v>
      </c>
      <c r="V146" s="382">
        <v>70</v>
      </c>
      <c r="W146" s="381" t="s">
        <v>3598</v>
      </c>
      <c r="X146" s="379">
        <v>51110</v>
      </c>
      <c r="Y146" s="380" t="s">
        <v>8</v>
      </c>
      <c r="Z146" s="377">
        <v>510</v>
      </c>
      <c r="AA146" s="378" t="s">
        <v>3595</v>
      </c>
      <c r="AB146" s="379">
        <v>43810</v>
      </c>
      <c r="AC146" s="378" t="s">
        <v>8</v>
      </c>
      <c r="AD146" s="377">
        <v>430</v>
      </c>
      <c r="AE146" s="1032"/>
      <c r="AF146" s="1039"/>
      <c r="AG146" s="1032"/>
      <c r="AH146" s="1034"/>
      <c r="AI146" s="1035"/>
      <c r="AJ146" s="1049"/>
      <c r="AK146" s="1032"/>
      <c r="AL146" s="1047"/>
      <c r="AM146" s="1032"/>
      <c r="AN146" s="1051"/>
      <c r="AO146" s="1032"/>
      <c r="AP146" s="1045"/>
      <c r="AQ146" s="1032"/>
      <c r="AR146" s="1043"/>
      <c r="AS146" s="1032"/>
      <c r="AT146" s="1041"/>
      <c r="AU146" s="1029"/>
      <c r="AV146" s="593">
        <v>16800</v>
      </c>
      <c r="AW146" s="1029"/>
      <c r="AX146" s="1031"/>
      <c r="AY146" s="1032"/>
      <c r="AZ146" s="376">
        <v>40</v>
      </c>
      <c r="BA146" s="1032"/>
      <c r="BB146" s="375">
        <v>170</v>
      </c>
      <c r="BC146" s="1032"/>
      <c r="BD146" s="375">
        <v>120</v>
      </c>
      <c r="BE146" s="1032"/>
      <c r="BF146" s="1051"/>
      <c r="BG146" s="1032"/>
      <c r="BH146" s="1037"/>
      <c r="BI146" s="406"/>
      <c r="BJ146" s="599">
        <v>0.78</v>
      </c>
      <c r="BK146" s="405"/>
      <c r="BL146" s="580"/>
      <c r="BM146" s="580"/>
      <c r="BN146" s="1056"/>
      <c r="BO146" s="364"/>
    </row>
    <row r="147" spans="1:67" s="403" customFormat="1" ht="25.5" customHeight="1">
      <c r="A147" s="1061"/>
      <c r="B147" s="1060" t="s">
        <v>3485</v>
      </c>
      <c r="C147" s="1076" t="s">
        <v>6</v>
      </c>
      <c r="D147" s="402" t="s">
        <v>3470</v>
      </c>
      <c r="E147" s="388"/>
      <c r="F147" s="401">
        <v>39020</v>
      </c>
      <c r="G147" s="400">
        <v>46320</v>
      </c>
      <c r="H147" s="583" t="s">
        <v>3595</v>
      </c>
      <c r="I147" s="399">
        <v>370</v>
      </c>
      <c r="J147" s="398">
        <v>440</v>
      </c>
      <c r="K147" s="397" t="s">
        <v>7</v>
      </c>
      <c r="L147" s="1032" t="s">
        <v>3598</v>
      </c>
      <c r="M147" s="1050">
        <v>3020</v>
      </c>
      <c r="N147" s="1032" t="s">
        <v>3598</v>
      </c>
      <c r="O147" s="1036">
        <v>30</v>
      </c>
      <c r="P147" s="1032" t="s">
        <v>3595</v>
      </c>
      <c r="Q147" s="1050">
        <v>12510</v>
      </c>
      <c r="R147" s="1032" t="s">
        <v>8</v>
      </c>
      <c r="S147" s="1044">
        <v>120</v>
      </c>
      <c r="T147" s="583" t="s">
        <v>3598</v>
      </c>
      <c r="U147" s="396">
        <v>7300</v>
      </c>
      <c r="V147" s="395">
        <v>70</v>
      </c>
      <c r="W147" s="394"/>
      <c r="X147" s="392"/>
      <c r="Y147" s="380"/>
      <c r="Z147" s="393"/>
      <c r="AA147" s="380"/>
      <c r="AB147" s="392" t="s">
        <v>0</v>
      </c>
      <c r="AC147" s="380"/>
      <c r="AD147" s="391"/>
      <c r="AE147" s="1035" t="s">
        <v>3595</v>
      </c>
      <c r="AF147" s="1038">
        <v>2480</v>
      </c>
      <c r="AG147" s="1032" t="s">
        <v>3598</v>
      </c>
      <c r="AH147" s="1033">
        <v>20</v>
      </c>
      <c r="AI147" s="1035" t="s">
        <v>3607</v>
      </c>
      <c r="AJ147" s="1048">
        <v>12510</v>
      </c>
      <c r="AK147" s="1032" t="s">
        <v>8</v>
      </c>
      <c r="AL147" s="1046">
        <v>120</v>
      </c>
      <c r="AM147" s="1032" t="s">
        <v>8</v>
      </c>
      <c r="AN147" s="1050">
        <v>2000</v>
      </c>
      <c r="AO147" s="1032" t="s">
        <v>3598</v>
      </c>
      <c r="AP147" s="1044">
        <v>20</v>
      </c>
      <c r="AQ147" s="1032" t="s">
        <v>8</v>
      </c>
      <c r="AR147" s="1042">
        <v>580</v>
      </c>
      <c r="AS147" s="1032" t="s">
        <v>8</v>
      </c>
      <c r="AT147" s="1040">
        <v>5</v>
      </c>
      <c r="AU147" s="1029"/>
      <c r="AV147" s="593" t="s">
        <v>14</v>
      </c>
      <c r="AW147" s="1029" t="s">
        <v>3603</v>
      </c>
      <c r="AX147" s="1030" t="s">
        <v>3605</v>
      </c>
      <c r="AY147" s="1032" t="s">
        <v>3601</v>
      </c>
      <c r="AZ147" s="390">
        <v>3210</v>
      </c>
      <c r="BA147" s="1032" t="s">
        <v>3600</v>
      </c>
      <c r="BB147" s="390">
        <v>12510</v>
      </c>
      <c r="BC147" s="1032" t="s">
        <v>3601</v>
      </c>
      <c r="BD147" s="390">
        <v>9090</v>
      </c>
      <c r="BE147" s="1032" t="s">
        <v>8</v>
      </c>
      <c r="BF147" s="1050">
        <v>7320</v>
      </c>
      <c r="BG147" s="1032" t="s">
        <v>3598</v>
      </c>
      <c r="BH147" s="1036">
        <v>70</v>
      </c>
      <c r="BI147" s="406"/>
      <c r="BJ147" s="598" t="s">
        <v>3599</v>
      </c>
      <c r="BK147" s="405"/>
      <c r="BL147" s="580"/>
      <c r="BM147" s="580"/>
      <c r="BN147" s="1056"/>
      <c r="BO147" s="364"/>
    </row>
    <row r="148" spans="1:67" s="403" customFormat="1" ht="25.5" customHeight="1">
      <c r="A148" s="1061"/>
      <c r="B148" s="1075"/>
      <c r="C148" s="1077"/>
      <c r="D148" s="389" t="s">
        <v>3469</v>
      </c>
      <c r="E148" s="388"/>
      <c r="F148" s="387">
        <v>46320</v>
      </c>
      <c r="G148" s="386"/>
      <c r="H148" s="583" t="s">
        <v>3595</v>
      </c>
      <c r="I148" s="383">
        <v>440</v>
      </c>
      <c r="J148" s="385"/>
      <c r="K148" s="384" t="s">
        <v>7</v>
      </c>
      <c r="L148" s="1032"/>
      <c r="M148" s="1051"/>
      <c r="N148" s="1032"/>
      <c r="O148" s="1037"/>
      <c r="P148" s="1032"/>
      <c r="Q148" s="1051"/>
      <c r="R148" s="1032"/>
      <c r="S148" s="1045"/>
      <c r="T148" s="583" t="s">
        <v>3595</v>
      </c>
      <c r="U148" s="383">
        <v>7300</v>
      </c>
      <c r="V148" s="382">
        <v>70</v>
      </c>
      <c r="W148" s="381" t="s">
        <v>3595</v>
      </c>
      <c r="X148" s="379">
        <v>51110</v>
      </c>
      <c r="Y148" s="380" t="s">
        <v>8</v>
      </c>
      <c r="Z148" s="377">
        <v>510</v>
      </c>
      <c r="AA148" s="378" t="s">
        <v>3595</v>
      </c>
      <c r="AB148" s="379">
        <v>43810</v>
      </c>
      <c r="AC148" s="378" t="s">
        <v>8</v>
      </c>
      <c r="AD148" s="377">
        <v>430</v>
      </c>
      <c r="AE148" s="1032"/>
      <c r="AF148" s="1039"/>
      <c r="AG148" s="1032"/>
      <c r="AH148" s="1034"/>
      <c r="AI148" s="1035"/>
      <c r="AJ148" s="1049"/>
      <c r="AK148" s="1032"/>
      <c r="AL148" s="1047"/>
      <c r="AM148" s="1032"/>
      <c r="AN148" s="1051"/>
      <c r="AO148" s="1032"/>
      <c r="AP148" s="1045"/>
      <c r="AQ148" s="1032"/>
      <c r="AR148" s="1043"/>
      <c r="AS148" s="1032"/>
      <c r="AT148" s="1041"/>
      <c r="AU148" s="1029"/>
      <c r="AV148" s="593">
        <v>12280</v>
      </c>
      <c r="AW148" s="1029"/>
      <c r="AX148" s="1031"/>
      <c r="AY148" s="1032"/>
      <c r="AZ148" s="376">
        <v>30</v>
      </c>
      <c r="BA148" s="1032"/>
      <c r="BB148" s="375">
        <v>120</v>
      </c>
      <c r="BC148" s="1032"/>
      <c r="BD148" s="375">
        <v>90</v>
      </c>
      <c r="BE148" s="1032"/>
      <c r="BF148" s="1051"/>
      <c r="BG148" s="1032"/>
      <c r="BH148" s="1037"/>
      <c r="BI148" s="406"/>
      <c r="BJ148" s="599">
        <v>0.86</v>
      </c>
      <c r="BK148" s="405"/>
      <c r="BL148" s="580"/>
      <c r="BM148" s="580"/>
      <c r="BN148" s="1056"/>
      <c r="BO148" s="364"/>
    </row>
    <row r="149" spans="1:67" s="403" customFormat="1" ht="25.5" customHeight="1">
      <c r="A149" s="1061"/>
      <c r="B149" s="1060" t="s">
        <v>3484</v>
      </c>
      <c r="C149" s="1076" t="s">
        <v>6</v>
      </c>
      <c r="D149" s="402" t="s">
        <v>3470</v>
      </c>
      <c r="E149" s="388"/>
      <c r="F149" s="401">
        <v>34600</v>
      </c>
      <c r="G149" s="400">
        <v>41900</v>
      </c>
      <c r="H149" s="583" t="s">
        <v>3595</v>
      </c>
      <c r="I149" s="399">
        <v>320</v>
      </c>
      <c r="J149" s="398">
        <v>400</v>
      </c>
      <c r="K149" s="397" t="s">
        <v>7</v>
      </c>
      <c r="L149" s="1032" t="s">
        <v>3598</v>
      </c>
      <c r="M149" s="1050">
        <v>2350</v>
      </c>
      <c r="N149" s="1032" t="s">
        <v>3598</v>
      </c>
      <c r="O149" s="1036">
        <v>20</v>
      </c>
      <c r="P149" s="1032" t="s">
        <v>3598</v>
      </c>
      <c r="Q149" s="1050">
        <v>9730</v>
      </c>
      <c r="R149" s="1032" t="s">
        <v>8</v>
      </c>
      <c r="S149" s="1044">
        <v>90</v>
      </c>
      <c r="T149" s="583" t="s">
        <v>3598</v>
      </c>
      <c r="U149" s="396">
        <v>7300</v>
      </c>
      <c r="V149" s="395">
        <v>70</v>
      </c>
      <c r="W149" s="394"/>
      <c r="X149" s="392"/>
      <c r="Y149" s="380"/>
      <c r="Z149" s="393"/>
      <c r="AA149" s="380"/>
      <c r="AB149" s="392" t="s">
        <v>0</v>
      </c>
      <c r="AC149" s="380"/>
      <c r="AD149" s="391"/>
      <c r="AE149" s="1035" t="s">
        <v>3598</v>
      </c>
      <c r="AF149" s="1038" t="s">
        <v>47</v>
      </c>
      <c r="AG149" s="1032" t="s">
        <v>3595</v>
      </c>
      <c r="AH149" s="1033" t="s">
        <v>47</v>
      </c>
      <c r="AI149" s="1035" t="s">
        <v>3607</v>
      </c>
      <c r="AJ149" s="1048">
        <v>9730</v>
      </c>
      <c r="AK149" s="1032" t="s">
        <v>8</v>
      </c>
      <c r="AL149" s="1046">
        <v>90</v>
      </c>
      <c r="AM149" s="1032" t="s">
        <v>8</v>
      </c>
      <c r="AN149" s="1050">
        <v>1730</v>
      </c>
      <c r="AO149" s="1032" t="s">
        <v>3598</v>
      </c>
      <c r="AP149" s="1044">
        <v>10</v>
      </c>
      <c r="AQ149" s="1032" t="s">
        <v>8</v>
      </c>
      <c r="AR149" s="1042">
        <v>450</v>
      </c>
      <c r="AS149" s="1032" t="s">
        <v>8</v>
      </c>
      <c r="AT149" s="1040">
        <v>4</v>
      </c>
      <c r="AU149" s="1029"/>
      <c r="AV149" s="593" t="s">
        <v>15</v>
      </c>
      <c r="AW149" s="1029" t="s">
        <v>3607</v>
      </c>
      <c r="AX149" s="1030" t="s">
        <v>3602</v>
      </c>
      <c r="AY149" s="1032" t="s">
        <v>3601</v>
      </c>
      <c r="AZ149" s="390">
        <v>2500</v>
      </c>
      <c r="BA149" s="1032" t="s">
        <v>3601</v>
      </c>
      <c r="BB149" s="390">
        <v>9730</v>
      </c>
      <c r="BC149" s="1032" t="s">
        <v>3601</v>
      </c>
      <c r="BD149" s="390">
        <v>7070</v>
      </c>
      <c r="BE149" s="1032" t="s">
        <v>8</v>
      </c>
      <c r="BF149" s="1050">
        <v>5690</v>
      </c>
      <c r="BG149" s="1032" t="s">
        <v>3598</v>
      </c>
      <c r="BH149" s="1036">
        <v>50</v>
      </c>
      <c r="BI149" s="406"/>
      <c r="BJ149" s="598" t="s">
        <v>3599</v>
      </c>
      <c r="BK149" s="405"/>
      <c r="BL149" s="580"/>
      <c r="BM149" s="580"/>
      <c r="BN149" s="1056"/>
      <c r="BO149" s="364"/>
    </row>
    <row r="150" spans="1:67" s="403" customFormat="1" ht="25.5" customHeight="1">
      <c r="A150" s="1061"/>
      <c r="B150" s="1075"/>
      <c r="C150" s="1077"/>
      <c r="D150" s="389" t="s">
        <v>3469</v>
      </c>
      <c r="E150" s="388"/>
      <c r="F150" s="387">
        <v>41900</v>
      </c>
      <c r="G150" s="386"/>
      <c r="H150" s="583" t="s">
        <v>3598</v>
      </c>
      <c r="I150" s="383">
        <v>400</v>
      </c>
      <c r="J150" s="385"/>
      <c r="K150" s="384" t="s">
        <v>7</v>
      </c>
      <c r="L150" s="1032"/>
      <c r="M150" s="1051"/>
      <c r="N150" s="1032"/>
      <c r="O150" s="1037"/>
      <c r="P150" s="1032"/>
      <c r="Q150" s="1051"/>
      <c r="R150" s="1032"/>
      <c r="S150" s="1045"/>
      <c r="T150" s="583" t="s">
        <v>3598</v>
      </c>
      <c r="U150" s="383">
        <v>7300</v>
      </c>
      <c r="V150" s="382">
        <v>70</v>
      </c>
      <c r="W150" s="381" t="s">
        <v>3595</v>
      </c>
      <c r="X150" s="379">
        <v>51110</v>
      </c>
      <c r="Y150" s="380" t="s">
        <v>8</v>
      </c>
      <c r="Z150" s="377">
        <v>510</v>
      </c>
      <c r="AA150" s="378" t="s">
        <v>3595</v>
      </c>
      <c r="AB150" s="379">
        <v>43810</v>
      </c>
      <c r="AC150" s="378" t="s">
        <v>8</v>
      </c>
      <c r="AD150" s="377">
        <v>430</v>
      </c>
      <c r="AE150" s="1032"/>
      <c r="AF150" s="1039"/>
      <c r="AG150" s="1032"/>
      <c r="AH150" s="1034"/>
      <c r="AI150" s="1035"/>
      <c r="AJ150" s="1049"/>
      <c r="AK150" s="1032"/>
      <c r="AL150" s="1047"/>
      <c r="AM150" s="1032"/>
      <c r="AN150" s="1051"/>
      <c r="AO150" s="1032"/>
      <c r="AP150" s="1045"/>
      <c r="AQ150" s="1032"/>
      <c r="AR150" s="1043"/>
      <c r="AS150" s="1032"/>
      <c r="AT150" s="1041"/>
      <c r="AU150" s="1029"/>
      <c r="AV150" s="593">
        <v>9770</v>
      </c>
      <c r="AW150" s="1029"/>
      <c r="AX150" s="1031"/>
      <c r="AY150" s="1032"/>
      <c r="AZ150" s="376">
        <v>20</v>
      </c>
      <c r="BA150" s="1032"/>
      <c r="BB150" s="375">
        <v>90</v>
      </c>
      <c r="BC150" s="1032"/>
      <c r="BD150" s="375">
        <v>70</v>
      </c>
      <c r="BE150" s="1032"/>
      <c r="BF150" s="1051"/>
      <c r="BG150" s="1032"/>
      <c r="BH150" s="1037"/>
      <c r="BI150" s="406"/>
      <c r="BJ150" s="599">
        <v>0.94</v>
      </c>
      <c r="BK150" s="405"/>
      <c r="BL150" s="580"/>
      <c r="BM150" s="580"/>
      <c r="BN150" s="1056"/>
      <c r="BO150" s="364"/>
    </row>
    <row r="151" spans="1:67" s="403" customFormat="1" ht="25.5" customHeight="1">
      <c r="A151" s="1061"/>
      <c r="B151" s="1060" t="s">
        <v>3483</v>
      </c>
      <c r="C151" s="1076" t="s">
        <v>6</v>
      </c>
      <c r="D151" s="402" t="s">
        <v>3470</v>
      </c>
      <c r="E151" s="388"/>
      <c r="F151" s="401">
        <v>30650</v>
      </c>
      <c r="G151" s="400">
        <v>37950</v>
      </c>
      <c r="H151" s="583" t="s">
        <v>3598</v>
      </c>
      <c r="I151" s="399">
        <v>280</v>
      </c>
      <c r="J151" s="398">
        <v>360</v>
      </c>
      <c r="K151" s="397" t="s">
        <v>7</v>
      </c>
      <c r="L151" s="1032" t="s">
        <v>3598</v>
      </c>
      <c r="M151" s="1050">
        <v>1760</v>
      </c>
      <c r="N151" s="1032" t="s">
        <v>3595</v>
      </c>
      <c r="O151" s="1036">
        <v>10</v>
      </c>
      <c r="P151" s="1032" t="s">
        <v>3598</v>
      </c>
      <c r="Q151" s="1050">
        <v>7300</v>
      </c>
      <c r="R151" s="1032" t="s">
        <v>8</v>
      </c>
      <c r="S151" s="1044">
        <v>70</v>
      </c>
      <c r="T151" s="583" t="s">
        <v>3595</v>
      </c>
      <c r="U151" s="396">
        <v>7300</v>
      </c>
      <c r="V151" s="395">
        <v>70</v>
      </c>
      <c r="W151" s="394"/>
      <c r="X151" s="392"/>
      <c r="Y151" s="380"/>
      <c r="Z151" s="393"/>
      <c r="AA151" s="380"/>
      <c r="AB151" s="392" t="s">
        <v>0</v>
      </c>
      <c r="AC151" s="380"/>
      <c r="AD151" s="391"/>
      <c r="AE151" s="1035" t="s">
        <v>3598</v>
      </c>
      <c r="AF151" s="1038" t="s">
        <v>47</v>
      </c>
      <c r="AG151" s="1032" t="s">
        <v>3595</v>
      </c>
      <c r="AH151" s="1033" t="s">
        <v>47</v>
      </c>
      <c r="AI151" s="1035" t="s">
        <v>3607</v>
      </c>
      <c r="AJ151" s="1048">
        <v>7300</v>
      </c>
      <c r="AK151" s="1032" t="s">
        <v>8</v>
      </c>
      <c r="AL151" s="1046">
        <v>70</v>
      </c>
      <c r="AM151" s="1032" t="s">
        <v>8</v>
      </c>
      <c r="AN151" s="1050">
        <v>1300</v>
      </c>
      <c r="AO151" s="1032" t="s">
        <v>3598</v>
      </c>
      <c r="AP151" s="1044">
        <v>10</v>
      </c>
      <c r="AQ151" s="1032" t="s">
        <v>8</v>
      </c>
      <c r="AR151" s="1042">
        <v>340</v>
      </c>
      <c r="AS151" s="1032" t="s">
        <v>8</v>
      </c>
      <c r="AT151" s="1040">
        <v>3</v>
      </c>
      <c r="AU151" s="1029"/>
      <c r="AV151" s="593" t="s">
        <v>16</v>
      </c>
      <c r="AW151" s="1029" t="s">
        <v>3603</v>
      </c>
      <c r="AX151" s="1030" t="s">
        <v>3602</v>
      </c>
      <c r="AY151" s="1032" t="s">
        <v>3601</v>
      </c>
      <c r="AZ151" s="390">
        <v>1870</v>
      </c>
      <c r="BA151" s="1032" t="s">
        <v>3601</v>
      </c>
      <c r="BB151" s="390">
        <v>7300</v>
      </c>
      <c r="BC151" s="1032" t="s">
        <v>3601</v>
      </c>
      <c r="BD151" s="390">
        <v>5300</v>
      </c>
      <c r="BE151" s="1032" t="s">
        <v>8</v>
      </c>
      <c r="BF151" s="1050">
        <v>4270</v>
      </c>
      <c r="BG151" s="1032" t="s">
        <v>3598</v>
      </c>
      <c r="BH151" s="1036">
        <v>40</v>
      </c>
      <c r="BI151" s="406"/>
      <c r="BJ151" s="598" t="s">
        <v>3599</v>
      </c>
      <c r="BK151" s="405"/>
      <c r="BL151" s="580"/>
      <c r="BM151" s="580"/>
      <c r="BN151" s="1056"/>
      <c r="BO151" s="364"/>
    </row>
    <row r="152" spans="1:67" s="403" customFormat="1" ht="25.5" customHeight="1">
      <c r="A152" s="1061"/>
      <c r="B152" s="1075"/>
      <c r="C152" s="1077"/>
      <c r="D152" s="389" t="s">
        <v>3469</v>
      </c>
      <c r="E152" s="388"/>
      <c r="F152" s="387">
        <v>37950</v>
      </c>
      <c r="G152" s="386"/>
      <c r="H152" s="583" t="s">
        <v>3598</v>
      </c>
      <c r="I152" s="383">
        <v>360</v>
      </c>
      <c r="J152" s="385"/>
      <c r="K152" s="384" t="s">
        <v>7</v>
      </c>
      <c r="L152" s="1032"/>
      <c r="M152" s="1051"/>
      <c r="N152" s="1032"/>
      <c r="O152" s="1037"/>
      <c r="P152" s="1032"/>
      <c r="Q152" s="1051"/>
      <c r="R152" s="1032"/>
      <c r="S152" s="1045"/>
      <c r="T152" s="583" t="s">
        <v>3598</v>
      </c>
      <c r="U152" s="383">
        <v>7300</v>
      </c>
      <c r="V152" s="382">
        <v>70</v>
      </c>
      <c r="W152" s="381" t="s">
        <v>3598</v>
      </c>
      <c r="X152" s="379">
        <v>51110</v>
      </c>
      <c r="Y152" s="380" t="s">
        <v>8</v>
      </c>
      <c r="Z152" s="377">
        <v>510</v>
      </c>
      <c r="AA152" s="378" t="s">
        <v>3598</v>
      </c>
      <c r="AB152" s="379">
        <v>43810</v>
      </c>
      <c r="AC152" s="378" t="s">
        <v>8</v>
      </c>
      <c r="AD152" s="377">
        <v>430</v>
      </c>
      <c r="AE152" s="1032"/>
      <c r="AF152" s="1039"/>
      <c r="AG152" s="1032"/>
      <c r="AH152" s="1034"/>
      <c r="AI152" s="1035"/>
      <c r="AJ152" s="1049"/>
      <c r="AK152" s="1032"/>
      <c r="AL152" s="1047"/>
      <c r="AM152" s="1032"/>
      <c r="AN152" s="1051"/>
      <c r="AO152" s="1032"/>
      <c r="AP152" s="1045"/>
      <c r="AQ152" s="1032"/>
      <c r="AR152" s="1043"/>
      <c r="AS152" s="1032"/>
      <c r="AT152" s="1041"/>
      <c r="AU152" s="1029"/>
      <c r="AV152" s="593">
        <v>7500</v>
      </c>
      <c r="AW152" s="1029"/>
      <c r="AX152" s="1031"/>
      <c r="AY152" s="1032"/>
      <c r="AZ152" s="376">
        <v>10</v>
      </c>
      <c r="BA152" s="1032"/>
      <c r="BB152" s="375">
        <v>70</v>
      </c>
      <c r="BC152" s="1032"/>
      <c r="BD152" s="375">
        <v>50</v>
      </c>
      <c r="BE152" s="1032"/>
      <c r="BF152" s="1051"/>
      <c r="BG152" s="1032"/>
      <c r="BH152" s="1037"/>
      <c r="BI152" s="406"/>
      <c r="BJ152" s="599">
        <v>0.89500000000000002</v>
      </c>
      <c r="BK152" s="405"/>
      <c r="BL152" s="580"/>
      <c r="BM152" s="580"/>
      <c r="BN152" s="1056"/>
      <c r="BO152" s="364"/>
    </row>
    <row r="153" spans="1:67" s="403" customFormat="1" ht="25.5" customHeight="1">
      <c r="A153" s="1061"/>
      <c r="B153" s="1060" t="s">
        <v>3482</v>
      </c>
      <c r="C153" s="1076" t="s">
        <v>6</v>
      </c>
      <c r="D153" s="402" t="s">
        <v>3470</v>
      </c>
      <c r="E153" s="388"/>
      <c r="F153" s="401">
        <v>28330</v>
      </c>
      <c r="G153" s="400">
        <v>35630</v>
      </c>
      <c r="H153" s="583" t="s">
        <v>3595</v>
      </c>
      <c r="I153" s="399">
        <v>260</v>
      </c>
      <c r="J153" s="398">
        <v>330</v>
      </c>
      <c r="K153" s="397" t="s">
        <v>7</v>
      </c>
      <c r="L153" s="1032" t="s">
        <v>3595</v>
      </c>
      <c r="M153" s="1050">
        <v>1410</v>
      </c>
      <c r="N153" s="1032" t="s">
        <v>3598</v>
      </c>
      <c r="O153" s="1036">
        <v>10</v>
      </c>
      <c r="P153" s="1032" t="s">
        <v>3598</v>
      </c>
      <c r="Q153" s="1050">
        <v>5840</v>
      </c>
      <c r="R153" s="1032" t="s">
        <v>8</v>
      </c>
      <c r="S153" s="1044">
        <v>50</v>
      </c>
      <c r="T153" s="583" t="s">
        <v>3595</v>
      </c>
      <c r="U153" s="396">
        <v>7300</v>
      </c>
      <c r="V153" s="395">
        <v>70</v>
      </c>
      <c r="W153" s="394"/>
      <c r="X153" s="392"/>
      <c r="Y153" s="380"/>
      <c r="Z153" s="393"/>
      <c r="AA153" s="380"/>
      <c r="AB153" s="392" t="s">
        <v>0</v>
      </c>
      <c r="AC153" s="380"/>
      <c r="AD153" s="391"/>
      <c r="AE153" s="1035" t="s">
        <v>3595</v>
      </c>
      <c r="AF153" s="1038" t="s">
        <v>47</v>
      </c>
      <c r="AG153" s="1032" t="s">
        <v>3595</v>
      </c>
      <c r="AH153" s="1033" t="s">
        <v>47</v>
      </c>
      <c r="AI153" s="1035" t="s">
        <v>3607</v>
      </c>
      <c r="AJ153" s="1048">
        <v>5840</v>
      </c>
      <c r="AK153" s="1032" t="s">
        <v>8</v>
      </c>
      <c r="AL153" s="1046">
        <v>50</v>
      </c>
      <c r="AM153" s="1032" t="s">
        <v>8</v>
      </c>
      <c r="AN153" s="1050">
        <v>1040</v>
      </c>
      <c r="AO153" s="1032" t="s">
        <v>3595</v>
      </c>
      <c r="AP153" s="1044">
        <v>10</v>
      </c>
      <c r="AQ153" s="1032" t="s">
        <v>8</v>
      </c>
      <c r="AR153" s="1042">
        <v>300</v>
      </c>
      <c r="AS153" s="1032" t="s">
        <v>8</v>
      </c>
      <c r="AT153" s="1040">
        <v>3</v>
      </c>
      <c r="AU153" s="1029"/>
      <c r="AV153" s="593" t="s">
        <v>17</v>
      </c>
      <c r="AW153" s="1029" t="s">
        <v>3603</v>
      </c>
      <c r="AX153" s="1030" t="s">
        <v>3602</v>
      </c>
      <c r="AY153" s="1032" t="s">
        <v>3601</v>
      </c>
      <c r="AZ153" s="390">
        <v>1500</v>
      </c>
      <c r="BA153" s="1032" t="s">
        <v>3600</v>
      </c>
      <c r="BB153" s="390">
        <v>5840</v>
      </c>
      <c r="BC153" s="1032" t="s">
        <v>3600</v>
      </c>
      <c r="BD153" s="390">
        <v>4240</v>
      </c>
      <c r="BE153" s="1032" t="s">
        <v>8</v>
      </c>
      <c r="BF153" s="1050">
        <v>3410</v>
      </c>
      <c r="BG153" s="1032" t="s">
        <v>3598</v>
      </c>
      <c r="BH153" s="1036">
        <v>30</v>
      </c>
      <c r="BI153" s="406"/>
      <c r="BJ153" s="598" t="s">
        <v>3599</v>
      </c>
      <c r="BK153" s="405"/>
      <c r="BL153" s="580"/>
      <c r="BM153" s="580"/>
      <c r="BN153" s="1056"/>
      <c r="BO153" s="364"/>
    </row>
    <row r="154" spans="1:67" s="403" customFormat="1" ht="25.5" customHeight="1">
      <c r="A154" s="1061"/>
      <c r="B154" s="1075"/>
      <c r="C154" s="1077"/>
      <c r="D154" s="389" t="s">
        <v>3469</v>
      </c>
      <c r="E154" s="388"/>
      <c r="F154" s="387">
        <v>35630</v>
      </c>
      <c r="G154" s="386"/>
      <c r="H154" s="583" t="s">
        <v>3595</v>
      </c>
      <c r="I154" s="383">
        <v>330</v>
      </c>
      <c r="J154" s="385"/>
      <c r="K154" s="384" t="s">
        <v>7</v>
      </c>
      <c r="L154" s="1032"/>
      <c r="M154" s="1051"/>
      <c r="N154" s="1032"/>
      <c r="O154" s="1037"/>
      <c r="P154" s="1032"/>
      <c r="Q154" s="1051"/>
      <c r="R154" s="1032"/>
      <c r="S154" s="1045"/>
      <c r="T154" s="583" t="s">
        <v>3598</v>
      </c>
      <c r="U154" s="383">
        <v>7300</v>
      </c>
      <c r="V154" s="382">
        <v>70</v>
      </c>
      <c r="W154" s="381" t="s">
        <v>3595</v>
      </c>
      <c r="X154" s="379">
        <v>51110</v>
      </c>
      <c r="Y154" s="380" t="s">
        <v>8</v>
      </c>
      <c r="Z154" s="377">
        <v>510</v>
      </c>
      <c r="AA154" s="378" t="s">
        <v>3598</v>
      </c>
      <c r="AB154" s="379">
        <v>43810</v>
      </c>
      <c r="AC154" s="378" t="s">
        <v>8</v>
      </c>
      <c r="AD154" s="377">
        <v>430</v>
      </c>
      <c r="AE154" s="1032"/>
      <c r="AF154" s="1039"/>
      <c r="AG154" s="1032"/>
      <c r="AH154" s="1034"/>
      <c r="AI154" s="1035"/>
      <c r="AJ154" s="1049"/>
      <c r="AK154" s="1032"/>
      <c r="AL154" s="1047"/>
      <c r="AM154" s="1032"/>
      <c r="AN154" s="1051"/>
      <c r="AO154" s="1032"/>
      <c r="AP154" s="1045"/>
      <c r="AQ154" s="1032"/>
      <c r="AR154" s="1043"/>
      <c r="AS154" s="1032"/>
      <c r="AT154" s="1041"/>
      <c r="AU154" s="1029"/>
      <c r="AV154" s="593">
        <v>6130</v>
      </c>
      <c r="AW154" s="1029"/>
      <c r="AX154" s="1031"/>
      <c r="AY154" s="1032"/>
      <c r="AZ154" s="376">
        <v>10</v>
      </c>
      <c r="BA154" s="1032"/>
      <c r="BB154" s="375">
        <v>50</v>
      </c>
      <c r="BC154" s="1032"/>
      <c r="BD154" s="375">
        <v>40</v>
      </c>
      <c r="BE154" s="1032"/>
      <c r="BF154" s="1051"/>
      <c r="BG154" s="1032"/>
      <c r="BH154" s="1037"/>
      <c r="BJ154" s="599">
        <v>0.92</v>
      </c>
      <c r="BK154" s="404"/>
      <c r="BL154" s="580"/>
      <c r="BM154" s="580"/>
      <c r="BN154" s="1056"/>
      <c r="BO154" s="364"/>
    </row>
    <row r="155" spans="1:67" s="374" customFormat="1" ht="25.5" customHeight="1">
      <c r="A155" s="1061"/>
      <c r="B155" s="1060" t="s">
        <v>3481</v>
      </c>
      <c r="C155" s="1076" t="s">
        <v>6</v>
      </c>
      <c r="D155" s="402" t="s">
        <v>3470</v>
      </c>
      <c r="E155" s="388"/>
      <c r="F155" s="401">
        <v>26740</v>
      </c>
      <c r="G155" s="400">
        <v>34040</v>
      </c>
      <c r="H155" s="583" t="s">
        <v>3598</v>
      </c>
      <c r="I155" s="399">
        <v>250</v>
      </c>
      <c r="J155" s="398">
        <v>320</v>
      </c>
      <c r="K155" s="397" t="s">
        <v>7</v>
      </c>
      <c r="L155" s="1032" t="s">
        <v>3595</v>
      </c>
      <c r="M155" s="1050">
        <v>1170</v>
      </c>
      <c r="N155" s="1032" t="s">
        <v>3595</v>
      </c>
      <c r="O155" s="1036">
        <v>10</v>
      </c>
      <c r="P155" s="1032" t="s">
        <v>3595</v>
      </c>
      <c r="Q155" s="1050">
        <v>4860</v>
      </c>
      <c r="R155" s="1032" t="s">
        <v>8</v>
      </c>
      <c r="S155" s="1044">
        <v>40</v>
      </c>
      <c r="T155" s="583" t="s">
        <v>3598</v>
      </c>
      <c r="U155" s="396">
        <v>7300</v>
      </c>
      <c r="V155" s="395">
        <v>70</v>
      </c>
      <c r="W155" s="394"/>
      <c r="X155" s="392"/>
      <c r="Y155" s="380"/>
      <c r="Z155" s="393"/>
      <c r="AA155" s="380"/>
      <c r="AB155" s="392" t="s">
        <v>0</v>
      </c>
      <c r="AC155" s="380"/>
      <c r="AD155" s="391"/>
      <c r="AE155" s="1035" t="s">
        <v>3598</v>
      </c>
      <c r="AF155" s="1038" t="s">
        <v>47</v>
      </c>
      <c r="AG155" s="1032" t="s">
        <v>3598</v>
      </c>
      <c r="AH155" s="1033" t="s">
        <v>47</v>
      </c>
      <c r="AI155" s="1035" t="s">
        <v>3603</v>
      </c>
      <c r="AJ155" s="1048">
        <v>4860</v>
      </c>
      <c r="AK155" s="1032" t="s">
        <v>8</v>
      </c>
      <c r="AL155" s="1046">
        <v>40</v>
      </c>
      <c r="AM155" s="1032" t="s">
        <v>8</v>
      </c>
      <c r="AN155" s="1050">
        <v>860</v>
      </c>
      <c r="AO155" s="1032" t="s">
        <v>3595</v>
      </c>
      <c r="AP155" s="1044">
        <v>8</v>
      </c>
      <c r="AQ155" s="1032" t="s">
        <v>8</v>
      </c>
      <c r="AR155" s="1042">
        <v>270</v>
      </c>
      <c r="AS155" s="1032" t="s">
        <v>8</v>
      </c>
      <c r="AT155" s="1040">
        <v>2</v>
      </c>
      <c r="AU155" s="1029"/>
      <c r="AV155" s="593" t="s">
        <v>18</v>
      </c>
      <c r="AW155" s="1029" t="s">
        <v>3607</v>
      </c>
      <c r="AX155" s="1030" t="s">
        <v>3602</v>
      </c>
      <c r="AY155" s="1032" t="s">
        <v>3601</v>
      </c>
      <c r="AZ155" s="390">
        <v>1250</v>
      </c>
      <c r="BA155" s="1032" t="s">
        <v>3601</v>
      </c>
      <c r="BB155" s="390">
        <v>4860</v>
      </c>
      <c r="BC155" s="1032" t="s">
        <v>3601</v>
      </c>
      <c r="BD155" s="390">
        <v>3530</v>
      </c>
      <c r="BE155" s="1032" t="s">
        <v>8</v>
      </c>
      <c r="BF155" s="1050">
        <v>2840</v>
      </c>
      <c r="BG155" s="1032" t="s">
        <v>3598</v>
      </c>
      <c r="BH155" s="1036">
        <v>20</v>
      </c>
      <c r="BI155" s="581"/>
      <c r="BJ155" s="598" t="s">
        <v>3599</v>
      </c>
      <c r="BK155" s="590"/>
      <c r="BL155" s="580"/>
      <c r="BM155" s="580"/>
      <c r="BN155" s="1056"/>
      <c r="BO155" s="364"/>
    </row>
    <row r="156" spans="1:67" s="374" customFormat="1" ht="25.5" customHeight="1">
      <c r="A156" s="1061"/>
      <c r="B156" s="1075"/>
      <c r="C156" s="1077"/>
      <c r="D156" s="389" t="s">
        <v>3469</v>
      </c>
      <c r="E156" s="388"/>
      <c r="F156" s="387">
        <v>34040</v>
      </c>
      <c r="G156" s="386"/>
      <c r="H156" s="583" t="s">
        <v>3598</v>
      </c>
      <c r="I156" s="383">
        <v>320</v>
      </c>
      <c r="J156" s="385"/>
      <c r="K156" s="384" t="s">
        <v>7</v>
      </c>
      <c r="L156" s="1032"/>
      <c r="M156" s="1051"/>
      <c r="N156" s="1032"/>
      <c r="O156" s="1037"/>
      <c r="P156" s="1032"/>
      <c r="Q156" s="1051"/>
      <c r="R156" s="1032"/>
      <c r="S156" s="1045"/>
      <c r="T156" s="583" t="s">
        <v>3595</v>
      </c>
      <c r="U156" s="383">
        <v>7300</v>
      </c>
      <c r="V156" s="382">
        <v>70</v>
      </c>
      <c r="W156" s="381" t="s">
        <v>3595</v>
      </c>
      <c r="X156" s="379">
        <v>51110</v>
      </c>
      <c r="Y156" s="380" t="s">
        <v>8</v>
      </c>
      <c r="Z156" s="377">
        <v>510</v>
      </c>
      <c r="AA156" s="378" t="s">
        <v>3595</v>
      </c>
      <c r="AB156" s="379">
        <v>43810</v>
      </c>
      <c r="AC156" s="378" t="s">
        <v>8</v>
      </c>
      <c r="AD156" s="377">
        <v>430</v>
      </c>
      <c r="AE156" s="1032"/>
      <c r="AF156" s="1039"/>
      <c r="AG156" s="1032"/>
      <c r="AH156" s="1034"/>
      <c r="AI156" s="1035"/>
      <c r="AJ156" s="1049"/>
      <c r="AK156" s="1032"/>
      <c r="AL156" s="1047"/>
      <c r="AM156" s="1032"/>
      <c r="AN156" s="1051"/>
      <c r="AO156" s="1032"/>
      <c r="AP156" s="1045"/>
      <c r="AQ156" s="1032"/>
      <c r="AR156" s="1043"/>
      <c r="AS156" s="1032"/>
      <c r="AT156" s="1041"/>
      <c r="AU156" s="1029"/>
      <c r="AV156" s="593">
        <v>5220</v>
      </c>
      <c r="AW156" s="1029"/>
      <c r="AX156" s="1031"/>
      <c r="AY156" s="1032"/>
      <c r="AZ156" s="376">
        <v>10</v>
      </c>
      <c r="BA156" s="1032"/>
      <c r="BB156" s="375">
        <v>40</v>
      </c>
      <c r="BC156" s="1032"/>
      <c r="BD156" s="375">
        <v>30</v>
      </c>
      <c r="BE156" s="1032"/>
      <c r="BF156" s="1051"/>
      <c r="BG156" s="1032"/>
      <c r="BH156" s="1037"/>
      <c r="BI156" s="581"/>
      <c r="BJ156" s="599">
        <v>0.91</v>
      </c>
      <c r="BK156" s="590"/>
      <c r="BL156" s="580"/>
      <c r="BM156" s="580"/>
      <c r="BN156" s="1056"/>
      <c r="BO156" s="364"/>
    </row>
    <row r="157" spans="1:67" s="374" customFormat="1" ht="25.5" customHeight="1">
      <c r="A157" s="1061"/>
      <c r="B157" s="1060" t="s">
        <v>3480</v>
      </c>
      <c r="C157" s="1076" t="s">
        <v>6</v>
      </c>
      <c r="D157" s="402" t="s">
        <v>3470</v>
      </c>
      <c r="E157" s="388"/>
      <c r="F157" s="401">
        <v>26280</v>
      </c>
      <c r="G157" s="400">
        <v>33580</v>
      </c>
      <c r="H157" s="583" t="s">
        <v>3595</v>
      </c>
      <c r="I157" s="399">
        <v>240</v>
      </c>
      <c r="J157" s="398">
        <v>310</v>
      </c>
      <c r="K157" s="397" t="s">
        <v>7</v>
      </c>
      <c r="L157" s="1032" t="s">
        <v>3595</v>
      </c>
      <c r="M157" s="1050">
        <v>1000</v>
      </c>
      <c r="N157" s="1032" t="s">
        <v>3595</v>
      </c>
      <c r="O157" s="1036">
        <v>10</v>
      </c>
      <c r="P157" s="1032" t="s">
        <v>3598</v>
      </c>
      <c r="Q157" s="1050">
        <v>4170</v>
      </c>
      <c r="R157" s="1032" t="s">
        <v>8</v>
      </c>
      <c r="S157" s="1044">
        <v>40</v>
      </c>
      <c r="T157" s="583" t="s">
        <v>3598</v>
      </c>
      <c r="U157" s="396">
        <v>7300</v>
      </c>
      <c r="V157" s="395">
        <v>70</v>
      </c>
      <c r="W157" s="394"/>
      <c r="X157" s="392"/>
      <c r="Y157" s="380"/>
      <c r="Z157" s="393"/>
      <c r="AA157" s="380"/>
      <c r="AB157" s="392" t="s">
        <v>0</v>
      </c>
      <c r="AC157" s="380"/>
      <c r="AD157" s="391"/>
      <c r="AE157" s="1035" t="s">
        <v>3595</v>
      </c>
      <c r="AF157" s="1038" t="s">
        <v>47</v>
      </c>
      <c r="AG157" s="1032" t="s">
        <v>3595</v>
      </c>
      <c r="AH157" s="1033" t="s">
        <v>47</v>
      </c>
      <c r="AI157" s="1035" t="s">
        <v>3607</v>
      </c>
      <c r="AJ157" s="1048">
        <v>4170</v>
      </c>
      <c r="AK157" s="1032" t="s">
        <v>8</v>
      </c>
      <c r="AL157" s="1046">
        <v>40</v>
      </c>
      <c r="AM157" s="1032" t="s">
        <v>8</v>
      </c>
      <c r="AN157" s="1050">
        <v>740</v>
      </c>
      <c r="AO157" s="1032" t="s">
        <v>3595</v>
      </c>
      <c r="AP157" s="1044">
        <v>7</v>
      </c>
      <c r="AQ157" s="1032" t="s">
        <v>8</v>
      </c>
      <c r="AR157" s="1042">
        <v>250</v>
      </c>
      <c r="AS157" s="1032" t="s">
        <v>8</v>
      </c>
      <c r="AT157" s="1040">
        <v>2</v>
      </c>
      <c r="AU157" s="1029"/>
      <c r="AV157" s="593" t="s">
        <v>19</v>
      </c>
      <c r="AW157" s="1029" t="s">
        <v>3607</v>
      </c>
      <c r="AX157" s="1030" t="s">
        <v>3605</v>
      </c>
      <c r="AY157" s="1032" t="s">
        <v>3600</v>
      </c>
      <c r="AZ157" s="390">
        <v>1070</v>
      </c>
      <c r="BA157" s="1032" t="s">
        <v>3600</v>
      </c>
      <c r="BB157" s="390">
        <v>4170</v>
      </c>
      <c r="BC157" s="1032" t="s">
        <v>3601</v>
      </c>
      <c r="BD157" s="390">
        <v>3030</v>
      </c>
      <c r="BE157" s="1032" t="s">
        <v>8</v>
      </c>
      <c r="BF157" s="1050">
        <v>2440</v>
      </c>
      <c r="BG157" s="1032" t="s">
        <v>3598</v>
      </c>
      <c r="BH157" s="1036">
        <v>20</v>
      </c>
      <c r="BI157" s="581"/>
      <c r="BJ157" s="598" t="s">
        <v>3599</v>
      </c>
      <c r="BK157" s="590"/>
      <c r="BL157" s="580"/>
      <c r="BM157" s="580"/>
      <c r="BN157" s="1056"/>
      <c r="BO157" s="364"/>
    </row>
    <row r="158" spans="1:67" s="374" customFormat="1" ht="25.5" customHeight="1">
      <c r="A158" s="1061"/>
      <c r="B158" s="1075"/>
      <c r="C158" s="1077"/>
      <c r="D158" s="389" t="s">
        <v>3469</v>
      </c>
      <c r="E158" s="388"/>
      <c r="F158" s="387">
        <v>33580</v>
      </c>
      <c r="G158" s="386"/>
      <c r="H158" s="583" t="s">
        <v>3598</v>
      </c>
      <c r="I158" s="383">
        <v>310</v>
      </c>
      <c r="J158" s="385"/>
      <c r="K158" s="384" t="s">
        <v>7</v>
      </c>
      <c r="L158" s="1032"/>
      <c r="M158" s="1051"/>
      <c r="N158" s="1032"/>
      <c r="O158" s="1037"/>
      <c r="P158" s="1032"/>
      <c r="Q158" s="1051"/>
      <c r="R158" s="1032"/>
      <c r="S158" s="1045"/>
      <c r="T158" s="583" t="s">
        <v>3595</v>
      </c>
      <c r="U158" s="383">
        <v>7300</v>
      </c>
      <c r="V158" s="382">
        <v>70</v>
      </c>
      <c r="W158" s="381" t="s">
        <v>3598</v>
      </c>
      <c r="X158" s="379">
        <v>51110</v>
      </c>
      <c r="Y158" s="380" t="s">
        <v>8</v>
      </c>
      <c r="Z158" s="377">
        <v>510</v>
      </c>
      <c r="AA158" s="378" t="s">
        <v>3595</v>
      </c>
      <c r="AB158" s="379">
        <v>43810</v>
      </c>
      <c r="AC158" s="378" t="s">
        <v>8</v>
      </c>
      <c r="AD158" s="377">
        <v>430</v>
      </c>
      <c r="AE158" s="1032"/>
      <c r="AF158" s="1039"/>
      <c r="AG158" s="1032"/>
      <c r="AH158" s="1034"/>
      <c r="AI158" s="1035"/>
      <c r="AJ158" s="1049"/>
      <c r="AK158" s="1032"/>
      <c r="AL158" s="1047"/>
      <c r="AM158" s="1032"/>
      <c r="AN158" s="1051"/>
      <c r="AO158" s="1032"/>
      <c r="AP158" s="1045"/>
      <c r="AQ158" s="1032"/>
      <c r="AR158" s="1043"/>
      <c r="AS158" s="1032"/>
      <c r="AT158" s="1041"/>
      <c r="AU158" s="1029"/>
      <c r="AV158" s="593">
        <v>4660</v>
      </c>
      <c r="AW158" s="1029"/>
      <c r="AX158" s="1031"/>
      <c r="AY158" s="1032"/>
      <c r="AZ158" s="376">
        <v>10</v>
      </c>
      <c r="BA158" s="1032"/>
      <c r="BB158" s="375">
        <v>40</v>
      </c>
      <c r="BC158" s="1032"/>
      <c r="BD158" s="375">
        <v>30</v>
      </c>
      <c r="BE158" s="1032"/>
      <c r="BF158" s="1051"/>
      <c r="BG158" s="1032"/>
      <c r="BH158" s="1037"/>
      <c r="BI158" s="581"/>
      <c r="BJ158" s="599">
        <v>0.91</v>
      </c>
      <c r="BK158" s="590"/>
      <c r="BL158" s="580"/>
      <c r="BM158" s="580"/>
      <c r="BN158" s="1056"/>
      <c r="BO158" s="364"/>
    </row>
    <row r="159" spans="1:67" s="374" customFormat="1" ht="25.5" customHeight="1">
      <c r="A159" s="1061"/>
      <c r="B159" s="1060" t="s">
        <v>3479</v>
      </c>
      <c r="C159" s="1076" t="s">
        <v>6</v>
      </c>
      <c r="D159" s="402" t="s">
        <v>3470</v>
      </c>
      <c r="E159" s="388"/>
      <c r="F159" s="401">
        <v>25370</v>
      </c>
      <c r="G159" s="400">
        <v>32670</v>
      </c>
      <c r="H159" s="583" t="s">
        <v>3598</v>
      </c>
      <c r="I159" s="399">
        <v>230</v>
      </c>
      <c r="J159" s="398">
        <v>310</v>
      </c>
      <c r="K159" s="397" t="s">
        <v>7</v>
      </c>
      <c r="L159" s="1032" t="s">
        <v>3595</v>
      </c>
      <c r="M159" s="1050">
        <v>880</v>
      </c>
      <c r="N159" s="1032" t="s">
        <v>3595</v>
      </c>
      <c r="O159" s="1036">
        <v>8</v>
      </c>
      <c r="P159" s="1032" t="s">
        <v>3595</v>
      </c>
      <c r="Q159" s="1050">
        <v>3650</v>
      </c>
      <c r="R159" s="1032" t="s">
        <v>8</v>
      </c>
      <c r="S159" s="1044">
        <v>30</v>
      </c>
      <c r="T159" s="583" t="s">
        <v>3598</v>
      </c>
      <c r="U159" s="396">
        <v>7300</v>
      </c>
      <c r="V159" s="395">
        <v>70</v>
      </c>
      <c r="W159" s="394"/>
      <c r="X159" s="392"/>
      <c r="Y159" s="380"/>
      <c r="Z159" s="393"/>
      <c r="AA159" s="380"/>
      <c r="AB159" s="392" t="s">
        <v>0</v>
      </c>
      <c r="AC159" s="380"/>
      <c r="AD159" s="391"/>
      <c r="AE159" s="1035" t="s">
        <v>3595</v>
      </c>
      <c r="AF159" s="1038" t="s">
        <v>47</v>
      </c>
      <c r="AG159" s="1032" t="s">
        <v>3595</v>
      </c>
      <c r="AH159" s="1033" t="s">
        <v>47</v>
      </c>
      <c r="AI159" s="1035" t="s">
        <v>3607</v>
      </c>
      <c r="AJ159" s="1048">
        <v>3650</v>
      </c>
      <c r="AK159" s="1032" t="s">
        <v>8</v>
      </c>
      <c r="AL159" s="1046">
        <v>30</v>
      </c>
      <c r="AM159" s="1032" t="s">
        <v>8</v>
      </c>
      <c r="AN159" s="1050">
        <v>650</v>
      </c>
      <c r="AO159" s="1032" t="s">
        <v>3595</v>
      </c>
      <c r="AP159" s="1044">
        <v>6</v>
      </c>
      <c r="AQ159" s="1032" t="s">
        <v>8</v>
      </c>
      <c r="AR159" s="1042">
        <v>230</v>
      </c>
      <c r="AS159" s="1032" t="s">
        <v>8</v>
      </c>
      <c r="AT159" s="1040">
        <v>2</v>
      </c>
      <c r="AU159" s="1029"/>
      <c r="AV159" s="593" t="s">
        <v>20</v>
      </c>
      <c r="AW159" s="1029" t="s">
        <v>3603</v>
      </c>
      <c r="AX159" s="1030" t="s">
        <v>3602</v>
      </c>
      <c r="AY159" s="1032" t="s">
        <v>3601</v>
      </c>
      <c r="AZ159" s="390">
        <v>930</v>
      </c>
      <c r="BA159" s="1032" t="s">
        <v>3601</v>
      </c>
      <c r="BB159" s="390">
        <v>3650</v>
      </c>
      <c r="BC159" s="1032" t="s">
        <v>3600</v>
      </c>
      <c r="BD159" s="390">
        <v>2650</v>
      </c>
      <c r="BE159" s="1032" t="s">
        <v>8</v>
      </c>
      <c r="BF159" s="1050">
        <v>2130</v>
      </c>
      <c r="BG159" s="1032" t="s">
        <v>3595</v>
      </c>
      <c r="BH159" s="1036">
        <v>20</v>
      </c>
      <c r="BI159" s="581"/>
      <c r="BJ159" s="598" t="s">
        <v>3599</v>
      </c>
      <c r="BK159" s="590"/>
      <c r="BL159" s="580"/>
      <c r="BM159" s="580"/>
      <c r="BN159" s="1056"/>
      <c r="BO159" s="364"/>
    </row>
    <row r="160" spans="1:67" s="374" customFormat="1" ht="25.5" customHeight="1">
      <c r="A160" s="1061"/>
      <c r="B160" s="1075"/>
      <c r="C160" s="1077"/>
      <c r="D160" s="389" t="s">
        <v>3469</v>
      </c>
      <c r="E160" s="388"/>
      <c r="F160" s="387">
        <v>32670</v>
      </c>
      <c r="G160" s="386"/>
      <c r="H160" s="583" t="s">
        <v>3598</v>
      </c>
      <c r="I160" s="383">
        <v>310</v>
      </c>
      <c r="J160" s="385"/>
      <c r="K160" s="384" t="s">
        <v>7</v>
      </c>
      <c r="L160" s="1032"/>
      <c r="M160" s="1051"/>
      <c r="N160" s="1032"/>
      <c r="O160" s="1037"/>
      <c r="P160" s="1032"/>
      <c r="Q160" s="1051"/>
      <c r="R160" s="1032"/>
      <c r="S160" s="1045"/>
      <c r="T160" s="583" t="s">
        <v>3598</v>
      </c>
      <c r="U160" s="383">
        <v>7300</v>
      </c>
      <c r="V160" s="382">
        <v>70</v>
      </c>
      <c r="W160" s="381" t="s">
        <v>3595</v>
      </c>
      <c r="X160" s="379">
        <v>51110</v>
      </c>
      <c r="Y160" s="380" t="s">
        <v>8</v>
      </c>
      <c r="Z160" s="377">
        <v>510</v>
      </c>
      <c r="AA160" s="378" t="s">
        <v>3598</v>
      </c>
      <c r="AB160" s="379">
        <v>43810</v>
      </c>
      <c r="AC160" s="378" t="s">
        <v>8</v>
      </c>
      <c r="AD160" s="377">
        <v>430</v>
      </c>
      <c r="AE160" s="1032"/>
      <c r="AF160" s="1039"/>
      <c r="AG160" s="1032"/>
      <c r="AH160" s="1034"/>
      <c r="AI160" s="1035"/>
      <c r="AJ160" s="1049"/>
      <c r="AK160" s="1032"/>
      <c r="AL160" s="1047"/>
      <c r="AM160" s="1032"/>
      <c r="AN160" s="1051"/>
      <c r="AO160" s="1032"/>
      <c r="AP160" s="1045"/>
      <c r="AQ160" s="1032"/>
      <c r="AR160" s="1043"/>
      <c r="AS160" s="1032"/>
      <c r="AT160" s="1041"/>
      <c r="AU160" s="1029"/>
      <c r="AV160" s="593">
        <v>4250</v>
      </c>
      <c r="AW160" s="1029"/>
      <c r="AX160" s="1031"/>
      <c r="AY160" s="1032"/>
      <c r="AZ160" s="376">
        <v>9</v>
      </c>
      <c r="BA160" s="1032"/>
      <c r="BB160" s="375">
        <v>30</v>
      </c>
      <c r="BC160" s="1032"/>
      <c r="BD160" s="375">
        <v>20</v>
      </c>
      <c r="BE160" s="1032"/>
      <c r="BF160" s="1051"/>
      <c r="BG160" s="1032"/>
      <c r="BH160" s="1037"/>
      <c r="BI160" s="581"/>
      <c r="BJ160" s="599">
        <v>0.93</v>
      </c>
      <c r="BK160" s="590"/>
      <c r="BL160" s="580"/>
      <c r="BM160" s="580"/>
      <c r="BN160" s="1056"/>
      <c r="BO160" s="364"/>
    </row>
    <row r="161" spans="1:67" s="374" customFormat="1" ht="25.5" customHeight="1">
      <c r="A161" s="1061"/>
      <c r="B161" s="1060" t="s">
        <v>3478</v>
      </c>
      <c r="C161" s="1076" t="s">
        <v>6</v>
      </c>
      <c r="D161" s="402" t="s">
        <v>3470</v>
      </c>
      <c r="E161" s="388"/>
      <c r="F161" s="401">
        <v>24640</v>
      </c>
      <c r="G161" s="400">
        <v>31940</v>
      </c>
      <c r="H161" s="583" t="s">
        <v>3595</v>
      </c>
      <c r="I161" s="399">
        <v>220</v>
      </c>
      <c r="J161" s="398">
        <v>300</v>
      </c>
      <c r="K161" s="397" t="s">
        <v>7</v>
      </c>
      <c r="L161" s="1032" t="s">
        <v>3595</v>
      </c>
      <c r="M161" s="1050">
        <v>780</v>
      </c>
      <c r="N161" s="1032" t="s">
        <v>3595</v>
      </c>
      <c r="O161" s="1036">
        <v>7</v>
      </c>
      <c r="P161" s="1032" t="s">
        <v>3598</v>
      </c>
      <c r="Q161" s="1050">
        <v>3240</v>
      </c>
      <c r="R161" s="1032" t="s">
        <v>8</v>
      </c>
      <c r="S161" s="1044">
        <v>30</v>
      </c>
      <c r="T161" s="583" t="s">
        <v>3595</v>
      </c>
      <c r="U161" s="396">
        <v>7300</v>
      </c>
      <c r="V161" s="395">
        <v>70</v>
      </c>
      <c r="W161" s="394"/>
      <c r="X161" s="392"/>
      <c r="Y161" s="380"/>
      <c r="Z161" s="393"/>
      <c r="AA161" s="380"/>
      <c r="AB161" s="392" t="s">
        <v>0</v>
      </c>
      <c r="AC161" s="380"/>
      <c r="AD161" s="391"/>
      <c r="AE161" s="1035" t="s">
        <v>3595</v>
      </c>
      <c r="AF161" s="1038">
        <v>640</v>
      </c>
      <c r="AG161" s="1032" t="s">
        <v>3595</v>
      </c>
      <c r="AH161" s="1033">
        <v>6</v>
      </c>
      <c r="AI161" s="1035" t="s">
        <v>3607</v>
      </c>
      <c r="AJ161" s="1048">
        <v>3240</v>
      </c>
      <c r="AK161" s="1032" t="s">
        <v>8</v>
      </c>
      <c r="AL161" s="1046">
        <v>30</v>
      </c>
      <c r="AM161" s="1032" t="s">
        <v>8</v>
      </c>
      <c r="AN161" s="1050">
        <v>570</v>
      </c>
      <c r="AO161" s="1032" t="s">
        <v>3595</v>
      </c>
      <c r="AP161" s="1044">
        <v>5</v>
      </c>
      <c r="AQ161" s="1032" t="s">
        <v>8</v>
      </c>
      <c r="AR161" s="1042">
        <v>220</v>
      </c>
      <c r="AS161" s="1032" t="s">
        <v>8</v>
      </c>
      <c r="AT161" s="1040">
        <v>2</v>
      </c>
      <c r="AU161" s="1029"/>
      <c r="AV161" s="593" t="s">
        <v>21</v>
      </c>
      <c r="AW161" s="1029" t="s">
        <v>3607</v>
      </c>
      <c r="AX161" s="1030" t="s">
        <v>3605</v>
      </c>
      <c r="AY161" s="1032" t="s">
        <v>3601</v>
      </c>
      <c r="AZ161" s="390">
        <v>830</v>
      </c>
      <c r="BA161" s="1032" t="s">
        <v>3601</v>
      </c>
      <c r="BB161" s="390">
        <v>3240</v>
      </c>
      <c r="BC161" s="1032" t="s">
        <v>3601</v>
      </c>
      <c r="BD161" s="390">
        <v>2350</v>
      </c>
      <c r="BE161" s="1032" t="s">
        <v>8</v>
      </c>
      <c r="BF161" s="1050">
        <v>1890</v>
      </c>
      <c r="BG161" s="1032" t="s">
        <v>3595</v>
      </c>
      <c r="BH161" s="1036">
        <v>10</v>
      </c>
      <c r="BI161" s="581"/>
      <c r="BJ161" s="598" t="s">
        <v>3599</v>
      </c>
      <c r="BK161" s="590"/>
      <c r="BL161" s="580"/>
      <c r="BM161" s="580"/>
      <c r="BN161" s="1056"/>
      <c r="BO161" s="364"/>
    </row>
    <row r="162" spans="1:67" s="374" customFormat="1" ht="25.5" customHeight="1">
      <c r="A162" s="1061"/>
      <c r="B162" s="1075"/>
      <c r="C162" s="1077"/>
      <c r="D162" s="389" t="s">
        <v>3469</v>
      </c>
      <c r="E162" s="388"/>
      <c r="F162" s="387">
        <v>31940</v>
      </c>
      <c r="G162" s="386"/>
      <c r="H162" s="583" t="s">
        <v>3595</v>
      </c>
      <c r="I162" s="383">
        <v>300</v>
      </c>
      <c r="J162" s="385"/>
      <c r="K162" s="384" t="s">
        <v>7</v>
      </c>
      <c r="L162" s="1032"/>
      <c r="M162" s="1051"/>
      <c r="N162" s="1032"/>
      <c r="O162" s="1037"/>
      <c r="P162" s="1032"/>
      <c r="Q162" s="1051"/>
      <c r="R162" s="1032"/>
      <c r="S162" s="1045"/>
      <c r="T162" s="583" t="s">
        <v>3595</v>
      </c>
      <c r="U162" s="383">
        <v>7300</v>
      </c>
      <c r="V162" s="382">
        <v>70</v>
      </c>
      <c r="W162" s="381" t="s">
        <v>3595</v>
      </c>
      <c r="X162" s="379">
        <v>51110</v>
      </c>
      <c r="Y162" s="380" t="s">
        <v>8</v>
      </c>
      <c r="Z162" s="377">
        <v>510</v>
      </c>
      <c r="AA162" s="378" t="s">
        <v>3595</v>
      </c>
      <c r="AB162" s="379">
        <v>43810</v>
      </c>
      <c r="AC162" s="378" t="s">
        <v>8</v>
      </c>
      <c r="AD162" s="377">
        <v>430</v>
      </c>
      <c r="AE162" s="1032"/>
      <c r="AF162" s="1039"/>
      <c r="AG162" s="1032"/>
      <c r="AH162" s="1034"/>
      <c r="AI162" s="1035"/>
      <c r="AJ162" s="1049"/>
      <c r="AK162" s="1032"/>
      <c r="AL162" s="1047"/>
      <c r="AM162" s="1032"/>
      <c r="AN162" s="1051"/>
      <c r="AO162" s="1032"/>
      <c r="AP162" s="1045"/>
      <c r="AQ162" s="1032"/>
      <c r="AR162" s="1043"/>
      <c r="AS162" s="1032"/>
      <c r="AT162" s="1041"/>
      <c r="AU162" s="1029"/>
      <c r="AV162" s="593">
        <v>3920</v>
      </c>
      <c r="AW162" s="1029"/>
      <c r="AX162" s="1031"/>
      <c r="AY162" s="1032"/>
      <c r="AZ162" s="376">
        <v>8</v>
      </c>
      <c r="BA162" s="1032"/>
      <c r="BB162" s="375">
        <v>30</v>
      </c>
      <c r="BC162" s="1032"/>
      <c r="BD162" s="375">
        <v>20</v>
      </c>
      <c r="BE162" s="1032"/>
      <c r="BF162" s="1051"/>
      <c r="BG162" s="1032"/>
      <c r="BH162" s="1037"/>
      <c r="BI162" s="581"/>
      <c r="BJ162" s="599">
        <v>0.95</v>
      </c>
      <c r="BK162" s="590"/>
      <c r="BL162" s="580"/>
      <c r="BM162" s="580"/>
      <c r="BN162" s="1056"/>
      <c r="BO162" s="364"/>
    </row>
    <row r="163" spans="1:67" s="374" customFormat="1" ht="25.5" customHeight="1">
      <c r="A163" s="1061"/>
      <c r="B163" s="1060" t="s">
        <v>3477</v>
      </c>
      <c r="C163" s="1076" t="s">
        <v>6</v>
      </c>
      <c r="D163" s="402" t="s">
        <v>3470</v>
      </c>
      <c r="E163" s="388"/>
      <c r="F163" s="401">
        <v>24080</v>
      </c>
      <c r="G163" s="400">
        <v>31380</v>
      </c>
      <c r="H163" s="583" t="s">
        <v>3595</v>
      </c>
      <c r="I163" s="399">
        <v>220</v>
      </c>
      <c r="J163" s="398">
        <v>290</v>
      </c>
      <c r="K163" s="397" t="s">
        <v>7</v>
      </c>
      <c r="L163" s="1032" t="s">
        <v>3595</v>
      </c>
      <c r="M163" s="1050">
        <v>700</v>
      </c>
      <c r="N163" s="1032" t="s">
        <v>3595</v>
      </c>
      <c r="O163" s="1036">
        <v>7</v>
      </c>
      <c r="P163" s="1032" t="s">
        <v>3598</v>
      </c>
      <c r="Q163" s="1050">
        <v>2920</v>
      </c>
      <c r="R163" s="1032" t="s">
        <v>8</v>
      </c>
      <c r="S163" s="1044">
        <v>20</v>
      </c>
      <c r="T163" s="583" t="s">
        <v>3595</v>
      </c>
      <c r="U163" s="396">
        <v>7300</v>
      </c>
      <c r="V163" s="395">
        <v>70</v>
      </c>
      <c r="W163" s="394"/>
      <c r="X163" s="392"/>
      <c r="Y163" s="380"/>
      <c r="Z163" s="393"/>
      <c r="AA163" s="380"/>
      <c r="AB163" s="392" t="s">
        <v>0</v>
      </c>
      <c r="AC163" s="380"/>
      <c r="AD163" s="391"/>
      <c r="AE163" s="1035" t="s">
        <v>3595</v>
      </c>
      <c r="AF163" s="1038">
        <v>570</v>
      </c>
      <c r="AG163" s="1032" t="s">
        <v>3595</v>
      </c>
      <c r="AH163" s="1033">
        <v>5</v>
      </c>
      <c r="AI163" s="1035" t="s">
        <v>3607</v>
      </c>
      <c r="AJ163" s="1048">
        <v>2920</v>
      </c>
      <c r="AK163" s="1032" t="s">
        <v>8</v>
      </c>
      <c r="AL163" s="1046">
        <v>20</v>
      </c>
      <c r="AM163" s="1032" t="s">
        <v>8</v>
      </c>
      <c r="AN163" s="1050">
        <v>520</v>
      </c>
      <c r="AO163" s="1032" t="s">
        <v>3595</v>
      </c>
      <c r="AP163" s="1044">
        <v>5</v>
      </c>
      <c r="AQ163" s="1032" t="s">
        <v>8</v>
      </c>
      <c r="AR163" s="1042">
        <v>210</v>
      </c>
      <c r="AS163" s="1032" t="s">
        <v>8</v>
      </c>
      <c r="AT163" s="1040">
        <v>2</v>
      </c>
      <c r="AU163" s="1029"/>
      <c r="AV163" s="593" t="s">
        <v>39</v>
      </c>
      <c r="AW163" s="1029" t="s">
        <v>3607</v>
      </c>
      <c r="AX163" s="1030" t="s">
        <v>3602</v>
      </c>
      <c r="AY163" s="1032" t="s">
        <v>3601</v>
      </c>
      <c r="AZ163" s="390">
        <v>750</v>
      </c>
      <c r="BA163" s="1032" t="s">
        <v>3601</v>
      </c>
      <c r="BB163" s="390">
        <v>2920</v>
      </c>
      <c r="BC163" s="1032" t="s">
        <v>3601</v>
      </c>
      <c r="BD163" s="390">
        <v>2120</v>
      </c>
      <c r="BE163" s="1032" t="s">
        <v>8</v>
      </c>
      <c r="BF163" s="1050">
        <v>1700</v>
      </c>
      <c r="BG163" s="1032" t="s">
        <v>3598</v>
      </c>
      <c r="BH163" s="1036">
        <v>10</v>
      </c>
      <c r="BI163" s="581"/>
      <c r="BJ163" s="598" t="s">
        <v>3599</v>
      </c>
      <c r="BK163" s="590"/>
      <c r="BL163" s="580"/>
      <c r="BM163" s="580"/>
      <c r="BN163" s="1056"/>
      <c r="BO163" s="364"/>
    </row>
    <row r="164" spans="1:67" s="374" customFormat="1" ht="25.5" customHeight="1">
      <c r="A164" s="1061"/>
      <c r="B164" s="1075"/>
      <c r="C164" s="1077"/>
      <c r="D164" s="389" t="s">
        <v>3469</v>
      </c>
      <c r="E164" s="388"/>
      <c r="F164" s="387">
        <v>31380</v>
      </c>
      <c r="G164" s="386"/>
      <c r="H164" s="583" t="s">
        <v>3595</v>
      </c>
      <c r="I164" s="383">
        <v>290</v>
      </c>
      <c r="J164" s="385"/>
      <c r="K164" s="384" t="s">
        <v>7</v>
      </c>
      <c r="L164" s="1032"/>
      <c r="M164" s="1051"/>
      <c r="N164" s="1032"/>
      <c r="O164" s="1037"/>
      <c r="P164" s="1032"/>
      <c r="Q164" s="1051"/>
      <c r="R164" s="1032"/>
      <c r="S164" s="1045"/>
      <c r="T164" s="583" t="s">
        <v>3595</v>
      </c>
      <c r="U164" s="383">
        <v>7300</v>
      </c>
      <c r="V164" s="382">
        <v>70</v>
      </c>
      <c r="W164" s="381" t="s">
        <v>3595</v>
      </c>
      <c r="X164" s="379">
        <v>51110</v>
      </c>
      <c r="Y164" s="380" t="s">
        <v>8</v>
      </c>
      <c r="Z164" s="377">
        <v>510</v>
      </c>
      <c r="AA164" s="378" t="s">
        <v>3595</v>
      </c>
      <c r="AB164" s="379">
        <v>43810</v>
      </c>
      <c r="AC164" s="378" t="s">
        <v>8</v>
      </c>
      <c r="AD164" s="377">
        <v>430</v>
      </c>
      <c r="AE164" s="1032"/>
      <c r="AF164" s="1039"/>
      <c r="AG164" s="1032"/>
      <c r="AH164" s="1034"/>
      <c r="AI164" s="1035"/>
      <c r="AJ164" s="1049"/>
      <c r="AK164" s="1032"/>
      <c r="AL164" s="1047"/>
      <c r="AM164" s="1032"/>
      <c r="AN164" s="1051"/>
      <c r="AO164" s="1032"/>
      <c r="AP164" s="1045"/>
      <c r="AQ164" s="1032"/>
      <c r="AR164" s="1043"/>
      <c r="AS164" s="1032"/>
      <c r="AT164" s="1041"/>
      <c r="AU164" s="1029"/>
      <c r="AV164" s="593">
        <v>3660</v>
      </c>
      <c r="AW164" s="1029"/>
      <c r="AX164" s="1031"/>
      <c r="AY164" s="1032"/>
      <c r="AZ164" s="376">
        <v>8</v>
      </c>
      <c r="BA164" s="1032"/>
      <c r="BB164" s="375">
        <v>20</v>
      </c>
      <c r="BC164" s="1032"/>
      <c r="BD164" s="375">
        <v>20</v>
      </c>
      <c r="BE164" s="1032"/>
      <c r="BF164" s="1051"/>
      <c r="BG164" s="1032"/>
      <c r="BH164" s="1037"/>
      <c r="BI164" s="581"/>
      <c r="BJ164" s="599">
        <v>0.99</v>
      </c>
      <c r="BK164" s="590"/>
      <c r="BL164" s="580"/>
      <c r="BM164" s="580"/>
      <c r="BN164" s="1056"/>
      <c r="BO164" s="364"/>
    </row>
    <row r="165" spans="1:67" s="374" customFormat="1" ht="25.5" customHeight="1">
      <c r="A165" s="1061"/>
      <c r="B165" s="1060" t="s">
        <v>3476</v>
      </c>
      <c r="C165" s="1076" t="s">
        <v>6</v>
      </c>
      <c r="D165" s="402" t="s">
        <v>3470</v>
      </c>
      <c r="E165" s="388"/>
      <c r="F165" s="401">
        <v>23220</v>
      </c>
      <c r="G165" s="400">
        <v>30520</v>
      </c>
      <c r="H165" s="583" t="s">
        <v>3595</v>
      </c>
      <c r="I165" s="399">
        <v>210</v>
      </c>
      <c r="J165" s="398">
        <v>280</v>
      </c>
      <c r="K165" s="397" t="s">
        <v>7</v>
      </c>
      <c r="L165" s="1032" t="s">
        <v>3595</v>
      </c>
      <c r="M165" s="1050">
        <v>580</v>
      </c>
      <c r="N165" s="1032" t="s">
        <v>3595</v>
      </c>
      <c r="O165" s="1036">
        <v>5</v>
      </c>
      <c r="P165" s="1032" t="s">
        <v>3595</v>
      </c>
      <c r="Q165" s="1050">
        <v>2430</v>
      </c>
      <c r="R165" s="1032" t="s">
        <v>8</v>
      </c>
      <c r="S165" s="1044">
        <v>20</v>
      </c>
      <c r="T165" s="583" t="s">
        <v>3595</v>
      </c>
      <c r="U165" s="396">
        <v>7300</v>
      </c>
      <c r="V165" s="395">
        <v>70</v>
      </c>
      <c r="W165" s="394"/>
      <c r="X165" s="392"/>
      <c r="Y165" s="380"/>
      <c r="Z165" s="393"/>
      <c r="AA165" s="380"/>
      <c r="AB165" s="392" t="s">
        <v>0</v>
      </c>
      <c r="AC165" s="380"/>
      <c r="AD165" s="391"/>
      <c r="AE165" s="1035" t="s">
        <v>3595</v>
      </c>
      <c r="AF165" s="1038">
        <v>480</v>
      </c>
      <c r="AG165" s="1032" t="s">
        <v>3595</v>
      </c>
      <c r="AH165" s="1033">
        <v>4</v>
      </c>
      <c r="AI165" s="1035" t="s">
        <v>3607</v>
      </c>
      <c r="AJ165" s="1048">
        <v>2430</v>
      </c>
      <c r="AK165" s="1032" t="s">
        <v>8</v>
      </c>
      <c r="AL165" s="1046">
        <v>20</v>
      </c>
      <c r="AM165" s="1032" t="s">
        <v>8</v>
      </c>
      <c r="AN165" s="1050">
        <v>500</v>
      </c>
      <c r="AO165" s="1032" t="s">
        <v>3595</v>
      </c>
      <c r="AP165" s="1044">
        <v>5</v>
      </c>
      <c r="AQ165" s="1032" t="s">
        <v>8</v>
      </c>
      <c r="AR165" s="1042">
        <v>190</v>
      </c>
      <c r="AS165" s="1032" t="s">
        <v>8</v>
      </c>
      <c r="AT165" s="1040">
        <v>1</v>
      </c>
      <c r="AU165" s="1029"/>
      <c r="AV165" s="593" t="s">
        <v>22</v>
      </c>
      <c r="AW165" s="1029" t="s">
        <v>3607</v>
      </c>
      <c r="AX165" s="1030" t="s">
        <v>3602</v>
      </c>
      <c r="AY165" s="1032" t="s">
        <v>3601</v>
      </c>
      <c r="AZ165" s="390">
        <v>620</v>
      </c>
      <c r="BA165" s="1032" t="s">
        <v>3601</v>
      </c>
      <c r="BB165" s="390">
        <v>2430</v>
      </c>
      <c r="BC165" s="1032" t="s">
        <v>3601</v>
      </c>
      <c r="BD165" s="390">
        <v>1760</v>
      </c>
      <c r="BE165" s="1032" t="s">
        <v>8</v>
      </c>
      <c r="BF165" s="1050">
        <v>1420</v>
      </c>
      <c r="BG165" s="1032" t="s">
        <v>3595</v>
      </c>
      <c r="BH165" s="1036">
        <v>10</v>
      </c>
      <c r="BI165" s="581"/>
      <c r="BJ165" s="598" t="s">
        <v>3599</v>
      </c>
      <c r="BK165" s="590"/>
      <c r="BL165" s="580"/>
      <c r="BM165" s="580"/>
      <c r="BN165" s="1056"/>
      <c r="BO165" s="364"/>
    </row>
    <row r="166" spans="1:67" s="374" customFormat="1" ht="25.5" customHeight="1">
      <c r="A166" s="1061"/>
      <c r="B166" s="1075"/>
      <c r="C166" s="1077"/>
      <c r="D166" s="389" t="s">
        <v>3469</v>
      </c>
      <c r="E166" s="388"/>
      <c r="F166" s="387">
        <v>30520</v>
      </c>
      <c r="G166" s="386"/>
      <c r="H166" s="583" t="s">
        <v>3595</v>
      </c>
      <c r="I166" s="383">
        <v>280</v>
      </c>
      <c r="J166" s="385"/>
      <c r="K166" s="384" t="s">
        <v>7</v>
      </c>
      <c r="L166" s="1032"/>
      <c r="M166" s="1051"/>
      <c r="N166" s="1032"/>
      <c r="O166" s="1037"/>
      <c r="P166" s="1032"/>
      <c r="Q166" s="1051"/>
      <c r="R166" s="1032"/>
      <c r="S166" s="1045"/>
      <c r="T166" s="583" t="s">
        <v>3595</v>
      </c>
      <c r="U166" s="383">
        <v>7300</v>
      </c>
      <c r="V166" s="382">
        <v>70</v>
      </c>
      <c r="W166" s="381" t="s">
        <v>3595</v>
      </c>
      <c r="X166" s="379">
        <v>51110</v>
      </c>
      <c r="Y166" s="380" t="s">
        <v>8</v>
      </c>
      <c r="Z166" s="377">
        <v>510</v>
      </c>
      <c r="AA166" s="378" t="s">
        <v>3595</v>
      </c>
      <c r="AB166" s="379">
        <v>43810</v>
      </c>
      <c r="AC166" s="378" t="s">
        <v>8</v>
      </c>
      <c r="AD166" s="377">
        <v>430</v>
      </c>
      <c r="AE166" s="1032"/>
      <c r="AF166" s="1039"/>
      <c r="AG166" s="1032"/>
      <c r="AH166" s="1034"/>
      <c r="AI166" s="1035"/>
      <c r="AJ166" s="1049"/>
      <c r="AK166" s="1032"/>
      <c r="AL166" s="1047"/>
      <c r="AM166" s="1032"/>
      <c r="AN166" s="1051"/>
      <c r="AO166" s="1032"/>
      <c r="AP166" s="1045"/>
      <c r="AQ166" s="1032"/>
      <c r="AR166" s="1043"/>
      <c r="AS166" s="1032"/>
      <c r="AT166" s="1041"/>
      <c r="AU166" s="1029"/>
      <c r="AV166" s="593">
        <v>3160</v>
      </c>
      <c r="AW166" s="1029"/>
      <c r="AX166" s="1031"/>
      <c r="AY166" s="1032"/>
      <c r="AZ166" s="376">
        <v>6</v>
      </c>
      <c r="BA166" s="1032"/>
      <c r="BB166" s="375">
        <v>20</v>
      </c>
      <c r="BC166" s="1032"/>
      <c r="BD166" s="375">
        <v>10</v>
      </c>
      <c r="BE166" s="1032"/>
      <c r="BF166" s="1051"/>
      <c r="BG166" s="1032"/>
      <c r="BH166" s="1037"/>
      <c r="BI166" s="581"/>
      <c r="BJ166" s="599">
        <v>0.92</v>
      </c>
      <c r="BK166" s="590"/>
      <c r="BL166" s="580"/>
      <c r="BM166" s="580"/>
      <c r="BN166" s="1056"/>
      <c r="BO166" s="364"/>
    </row>
    <row r="167" spans="1:67" s="374" customFormat="1" ht="25.5" customHeight="1">
      <c r="A167" s="1061"/>
      <c r="B167" s="1060" t="s">
        <v>3475</v>
      </c>
      <c r="C167" s="1076" t="s">
        <v>6</v>
      </c>
      <c r="D167" s="402" t="s">
        <v>3470</v>
      </c>
      <c r="E167" s="388"/>
      <c r="F167" s="401">
        <v>22590</v>
      </c>
      <c r="G167" s="400">
        <v>29890</v>
      </c>
      <c r="H167" s="583" t="s">
        <v>3595</v>
      </c>
      <c r="I167" s="399">
        <v>200</v>
      </c>
      <c r="J167" s="398">
        <v>280</v>
      </c>
      <c r="K167" s="397" t="s">
        <v>7</v>
      </c>
      <c r="L167" s="1032" t="s">
        <v>3595</v>
      </c>
      <c r="M167" s="1050">
        <v>500</v>
      </c>
      <c r="N167" s="1032" t="s">
        <v>3595</v>
      </c>
      <c r="O167" s="1036">
        <v>5</v>
      </c>
      <c r="P167" s="1032" t="s">
        <v>3595</v>
      </c>
      <c r="Q167" s="1050">
        <v>2080</v>
      </c>
      <c r="R167" s="1032" t="s">
        <v>8</v>
      </c>
      <c r="S167" s="1044">
        <v>20</v>
      </c>
      <c r="T167" s="583" t="s">
        <v>3595</v>
      </c>
      <c r="U167" s="396">
        <v>7300</v>
      </c>
      <c r="V167" s="395">
        <v>70</v>
      </c>
      <c r="W167" s="394"/>
      <c r="X167" s="392"/>
      <c r="Y167" s="380"/>
      <c r="Z167" s="393"/>
      <c r="AA167" s="380"/>
      <c r="AB167" s="392" t="s">
        <v>0</v>
      </c>
      <c r="AC167" s="380"/>
      <c r="AD167" s="391"/>
      <c r="AE167" s="1035" t="s">
        <v>3595</v>
      </c>
      <c r="AF167" s="1038">
        <v>410</v>
      </c>
      <c r="AG167" s="1032" t="s">
        <v>3595</v>
      </c>
      <c r="AH167" s="1033">
        <v>4</v>
      </c>
      <c r="AI167" s="1035" t="s">
        <v>3607</v>
      </c>
      <c r="AJ167" s="1048">
        <v>2080</v>
      </c>
      <c r="AK167" s="1032" t="s">
        <v>8</v>
      </c>
      <c r="AL167" s="1046">
        <v>20</v>
      </c>
      <c r="AM167" s="1032" t="s">
        <v>8</v>
      </c>
      <c r="AN167" s="1050">
        <v>500</v>
      </c>
      <c r="AO167" s="1032" t="s">
        <v>3595</v>
      </c>
      <c r="AP167" s="1044">
        <v>5</v>
      </c>
      <c r="AQ167" s="1032" t="s">
        <v>8</v>
      </c>
      <c r="AR167" s="1042">
        <v>170</v>
      </c>
      <c r="AS167" s="1032" t="s">
        <v>8</v>
      </c>
      <c r="AT167" s="1040">
        <v>1</v>
      </c>
      <c r="AU167" s="1029"/>
      <c r="AV167" s="593" t="s">
        <v>23</v>
      </c>
      <c r="AW167" s="1029" t="s">
        <v>3607</v>
      </c>
      <c r="AX167" s="1030" t="s">
        <v>3602</v>
      </c>
      <c r="AY167" s="1032" t="s">
        <v>3601</v>
      </c>
      <c r="AZ167" s="390">
        <v>530</v>
      </c>
      <c r="BA167" s="1032" t="s">
        <v>3601</v>
      </c>
      <c r="BB167" s="390">
        <v>2080</v>
      </c>
      <c r="BC167" s="1032" t="s">
        <v>3601</v>
      </c>
      <c r="BD167" s="390">
        <v>1510</v>
      </c>
      <c r="BE167" s="1032" t="s">
        <v>8</v>
      </c>
      <c r="BF167" s="1050">
        <v>1220</v>
      </c>
      <c r="BG167" s="1032" t="s">
        <v>3595</v>
      </c>
      <c r="BH167" s="1036">
        <v>10</v>
      </c>
      <c r="BI167" s="581"/>
      <c r="BJ167" s="598" t="s">
        <v>3599</v>
      </c>
      <c r="BK167" s="590"/>
      <c r="BL167" s="580"/>
      <c r="BM167" s="580"/>
      <c r="BN167" s="1056"/>
      <c r="BO167" s="364"/>
    </row>
    <row r="168" spans="1:67" s="374" customFormat="1" ht="25.5" customHeight="1">
      <c r="A168" s="1061"/>
      <c r="B168" s="1075"/>
      <c r="C168" s="1077"/>
      <c r="D168" s="389" t="s">
        <v>3469</v>
      </c>
      <c r="E168" s="388"/>
      <c r="F168" s="387">
        <v>29890</v>
      </c>
      <c r="G168" s="386"/>
      <c r="H168" s="583" t="s">
        <v>3595</v>
      </c>
      <c r="I168" s="383">
        <v>280</v>
      </c>
      <c r="J168" s="385"/>
      <c r="K168" s="384" t="s">
        <v>7</v>
      </c>
      <c r="L168" s="1032"/>
      <c r="M168" s="1051"/>
      <c r="N168" s="1032"/>
      <c r="O168" s="1037"/>
      <c r="P168" s="1032"/>
      <c r="Q168" s="1051"/>
      <c r="R168" s="1032"/>
      <c r="S168" s="1045"/>
      <c r="T168" s="583" t="s">
        <v>3595</v>
      </c>
      <c r="U168" s="383">
        <v>7300</v>
      </c>
      <c r="V168" s="382">
        <v>70</v>
      </c>
      <c r="W168" s="381" t="s">
        <v>3595</v>
      </c>
      <c r="X168" s="379">
        <v>51110</v>
      </c>
      <c r="Y168" s="380" t="s">
        <v>8</v>
      </c>
      <c r="Z168" s="377">
        <v>510</v>
      </c>
      <c r="AA168" s="378" t="s">
        <v>3595</v>
      </c>
      <c r="AB168" s="379">
        <v>43810</v>
      </c>
      <c r="AC168" s="378" t="s">
        <v>8</v>
      </c>
      <c r="AD168" s="377">
        <v>430</v>
      </c>
      <c r="AE168" s="1032"/>
      <c r="AF168" s="1039"/>
      <c r="AG168" s="1032"/>
      <c r="AH168" s="1034"/>
      <c r="AI168" s="1035"/>
      <c r="AJ168" s="1049"/>
      <c r="AK168" s="1032"/>
      <c r="AL168" s="1047"/>
      <c r="AM168" s="1032"/>
      <c r="AN168" s="1051"/>
      <c r="AO168" s="1032"/>
      <c r="AP168" s="1045"/>
      <c r="AQ168" s="1032"/>
      <c r="AR168" s="1043"/>
      <c r="AS168" s="1032"/>
      <c r="AT168" s="1041"/>
      <c r="AU168" s="1029"/>
      <c r="AV168" s="593">
        <v>2810</v>
      </c>
      <c r="AW168" s="1029"/>
      <c r="AX168" s="1031"/>
      <c r="AY168" s="1032"/>
      <c r="AZ168" s="376">
        <v>5</v>
      </c>
      <c r="BA168" s="1032"/>
      <c r="BB168" s="375">
        <v>20</v>
      </c>
      <c r="BC168" s="1032"/>
      <c r="BD168" s="375">
        <v>10</v>
      </c>
      <c r="BE168" s="1032"/>
      <c r="BF168" s="1051"/>
      <c r="BG168" s="1032"/>
      <c r="BH168" s="1037"/>
      <c r="BI168" s="581"/>
      <c r="BJ168" s="599">
        <v>0.95</v>
      </c>
      <c r="BK168" s="590"/>
      <c r="BL168" s="580"/>
      <c r="BM168" s="580"/>
      <c r="BN168" s="1056"/>
      <c r="BO168" s="364"/>
    </row>
    <row r="169" spans="1:67" s="374" customFormat="1" ht="25.5" customHeight="1">
      <c r="A169" s="1061"/>
      <c r="B169" s="1060" t="s">
        <v>3474</v>
      </c>
      <c r="C169" s="1076" t="s">
        <v>6</v>
      </c>
      <c r="D169" s="402" t="s">
        <v>3470</v>
      </c>
      <c r="E169" s="388"/>
      <c r="F169" s="401">
        <v>22130</v>
      </c>
      <c r="G169" s="400">
        <v>29430</v>
      </c>
      <c r="H169" s="583" t="s">
        <v>3595</v>
      </c>
      <c r="I169" s="399">
        <v>200</v>
      </c>
      <c r="J169" s="398">
        <v>270</v>
      </c>
      <c r="K169" s="397" t="s">
        <v>7</v>
      </c>
      <c r="L169" s="1032" t="s">
        <v>3595</v>
      </c>
      <c r="M169" s="1050">
        <v>440</v>
      </c>
      <c r="N169" s="1032" t="s">
        <v>3595</v>
      </c>
      <c r="O169" s="1036">
        <v>4</v>
      </c>
      <c r="P169" s="1032" t="s">
        <v>3595</v>
      </c>
      <c r="Q169" s="1050">
        <v>1820</v>
      </c>
      <c r="R169" s="1032" t="s">
        <v>8</v>
      </c>
      <c r="S169" s="1044">
        <v>10</v>
      </c>
      <c r="T169" s="583" t="s">
        <v>3595</v>
      </c>
      <c r="U169" s="396">
        <v>7300</v>
      </c>
      <c r="V169" s="395">
        <v>70</v>
      </c>
      <c r="W169" s="394"/>
      <c r="X169" s="392"/>
      <c r="Y169" s="380"/>
      <c r="Z169" s="393"/>
      <c r="AA169" s="380"/>
      <c r="AB169" s="392" t="s">
        <v>0</v>
      </c>
      <c r="AC169" s="380"/>
      <c r="AD169" s="391"/>
      <c r="AE169" s="1035" t="s">
        <v>3595</v>
      </c>
      <c r="AF169" s="1038">
        <v>360</v>
      </c>
      <c r="AG169" s="1032" t="s">
        <v>3595</v>
      </c>
      <c r="AH169" s="1033">
        <v>3</v>
      </c>
      <c r="AI169" s="1035" t="s">
        <v>3607</v>
      </c>
      <c r="AJ169" s="1048">
        <v>1820</v>
      </c>
      <c r="AK169" s="1032" t="s">
        <v>8</v>
      </c>
      <c r="AL169" s="1046">
        <v>10</v>
      </c>
      <c r="AM169" s="1032" t="s">
        <v>8</v>
      </c>
      <c r="AN169" s="1050">
        <v>500</v>
      </c>
      <c r="AO169" s="1032" t="s">
        <v>3595</v>
      </c>
      <c r="AP169" s="1044">
        <v>5</v>
      </c>
      <c r="AQ169" s="1032" t="s">
        <v>8</v>
      </c>
      <c r="AR169" s="1042">
        <v>170</v>
      </c>
      <c r="AS169" s="1032" t="s">
        <v>8</v>
      </c>
      <c r="AT169" s="1040">
        <v>1</v>
      </c>
      <c r="AU169" s="1029"/>
      <c r="AV169" s="593" t="s">
        <v>24</v>
      </c>
      <c r="AW169" s="1029" t="s">
        <v>3607</v>
      </c>
      <c r="AX169" s="1030" t="s">
        <v>3602</v>
      </c>
      <c r="AY169" s="1032" t="s">
        <v>3601</v>
      </c>
      <c r="AZ169" s="390">
        <v>460</v>
      </c>
      <c r="BA169" s="1032" t="s">
        <v>3601</v>
      </c>
      <c r="BB169" s="390">
        <v>1820</v>
      </c>
      <c r="BC169" s="1032" t="s">
        <v>3601</v>
      </c>
      <c r="BD169" s="390">
        <v>1320</v>
      </c>
      <c r="BE169" s="1032" t="s">
        <v>8</v>
      </c>
      <c r="BF169" s="1050">
        <v>1060</v>
      </c>
      <c r="BG169" s="1032" t="s">
        <v>3595</v>
      </c>
      <c r="BH169" s="1036">
        <v>10</v>
      </c>
      <c r="BI169" s="581"/>
      <c r="BJ169" s="598" t="s">
        <v>3599</v>
      </c>
      <c r="BK169" s="590"/>
      <c r="BL169" s="580"/>
      <c r="BM169" s="580"/>
      <c r="BN169" s="1056"/>
      <c r="BO169" s="364"/>
    </row>
    <row r="170" spans="1:67" s="374" customFormat="1" ht="25.5" customHeight="1">
      <c r="A170" s="1061"/>
      <c r="B170" s="1075"/>
      <c r="C170" s="1077"/>
      <c r="D170" s="389" t="s">
        <v>3469</v>
      </c>
      <c r="E170" s="388"/>
      <c r="F170" s="387">
        <v>29430</v>
      </c>
      <c r="G170" s="386"/>
      <c r="H170" s="583" t="s">
        <v>3595</v>
      </c>
      <c r="I170" s="383">
        <v>270</v>
      </c>
      <c r="J170" s="385"/>
      <c r="K170" s="384" t="s">
        <v>7</v>
      </c>
      <c r="L170" s="1032"/>
      <c r="M170" s="1051"/>
      <c r="N170" s="1032"/>
      <c r="O170" s="1037"/>
      <c r="P170" s="1032"/>
      <c r="Q170" s="1051"/>
      <c r="R170" s="1032"/>
      <c r="S170" s="1045"/>
      <c r="T170" s="583" t="s">
        <v>3595</v>
      </c>
      <c r="U170" s="383">
        <v>7300</v>
      </c>
      <c r="V170" s="382">
        <v>70</v>
      </c>
      <c r="W170" s="381" t="s">
        <v>3595</v>
      </c>
      <c r="X170" s="379">
        <v>51110</v>
      </c>
      <c r="Y170" s="380" t="s">
        <v>8</v>
      </c>
      <c r="Z170" s="377">
        <v>510</v>
      </c>
      <c r="AA170" s="378" t="s">
        <v>3595</v>
      </c>
      <c r="AB170" s="379">
        <v>43810</v>
      </c>
      <c r="AC170" s="378" t="s">
        <v>8</v>
      </c>
      <c r="AD170" s="377">
        <v>430</v>
      </c>
      <c r="AE170" s="1032"/>
      <c r="AF170" s="1039"/>
      <c r="AG170" s="1032"/>
      <c r="AH170" s="1034"/>
      <c r="AI170" s="1035"/>
      <c r="AJ170" s="1049"/>
      <c r="AK170" s="1032"/>
      <c r="AL170" s="1047"/>
      <c r="AM170" s="1032"/>
      <c r="AN170" s="1051"/>
      <c r="AO170" s="1032"/>
      <c r="AP170" s="1045"/>
      <c r="AQ170" s="1032"/>
      <c r="AR170" s="1043"/>
      <c r="AS170" s="1032"/>
      <c r="AT170" s="1041"/>
      <c r="AU170" s="1029"/>
      <c r="AV170" s="593">
        <v>2540</v>
      </c>
      <c r="AW170" s="1029"/>
      <c r="AX170" s="1031"/>
      <c r="AY170" s="1032"/>
      <c r="AZ170" s="376">
        <v>5</v>
      </c>
      <c r="BA170" s="1032"/>
      <c r="BB170" s="375">
        <v>10</v>
      </c>
      <c r="BC170" s="1032"/>
      <c r="BD170" s="375">
        <v>10</v>
      </c>
      <c r="BE170" s="1032"/>
      <c r="BF170" s="1051"/>
      <c r="BG170" s="1032"/>
      <c r="BH170" s="1037"/>
      <c r="BI170" s="581"/>
      <c r="BJ170" s="599">
        <v>0.99</v>
      </c>
      <c r="BK170" s="590"/>
      <c r="BL170" s="580"/>
      <c r="BM170" s="580"/>
      <c r="BN170" s="1056"/>
      <c r="BO170" s="364"/>
    </row>
    <row r="171" spans="1:67" s="374" customFormat="1" ht="25.5" customHeight="1">
      <c r="A171" s="1061"/>
      <c r="B171" s="1060" t="s">
        <v>3473</v>
      </c>
      <c r="C171" s="1076" t="s">
        <v>6</v>
      </c>
      <c r="D171" s="402" t="s">
        <v>3470</v>
      </c>
      <c r="E171" s="388"/>
      <c r="F171" s="401">
        <v>21770</v>
      </c>
      <c r="G171" s="400">
        <v>29070</v>
      </c>
      <c r="H171" s="583" t="s">
        <v>3595</v>
      </c>
      <c r="I171" s="399">
        <v>200</v>
      </c>
      <c r="J171" s="398">
        <v>270</v>
      </c>
      <c r="K171" s="397" t="s">
        <v>7</v>
      </c>
      <c r="L171" s="1032" t="s">
        <v>3595</v>
      </c>
      <c r="M171" s="1050">
        <v>390</v>
      </c>
      <c r="N171" s="1032" t="s">
        <v>3595</v>
      </c>
      <c r="O171" s="1036">
        <v>3</v>
      </c>
      <c r="P171" s="1032" t="s">
        <v>3595</v>
      </c>
      <c r="Q171" s="1050">
        <v>1620</v>
      </c>
      <c r="R171" s="1032" t="s">
        <v>8</v>
      </c>
      <c r="S171" s="1044">
        <v>10</v>
      </c>
      <c r="T171" s="583" t="s">
        <v>3595</v>
      </c>
      <c r="U171" s="396">
        <v>7300</v>
      </c>
      <c r="V171" s="395">
        <v>70</v>
      </c>
      <c r="W171" s="394"/>
      <c r="X171" s="392"/>
      <c r="Y171" s="380"/>
      <c r="Z171" s="393"/>
      <c r="AA171" s="380"/>
      <c r="AB171" s="392" t="s">
        <v>0</v>
      </c>
      <c r="AC171" s="380"/>
      <c r="AD171" s="391"/>
      <c r="AE171" s="1035" t="s">
        <v>3595</v>
      </c>
      <c r="AF171" s="1038">
        <v>320</v>
      </c>
      <c r="AG171" s="1032" t="s">
        <v>3595</v>
      </c>
      <c r="AH171" s="1033">
        <v>3</v>
      </c>
      <c r="AI171" s="1035" t="s">
        <v>3607</v>
      </c>
      <c r="AJ171" s="1048">
        <v>1620</v>
      </c>
      <c r="AK171" s="1032" t="s">
        <v>8</v>
      </c>
      <c r="AL171" s="1046">
        <v>10</v>
      </c>
      <c r="AM171" s="1032" t="s">
        <v>8</v>
      </c>
      <c r="AN171" s="1050">
        <v>500</v>
      </c>
      <c r="AO171" s="1032" t="s">
        <v>3595</v>
      </c>
      <c r="AP171" s="1044">
        <v>5</v>
      </c>
      <c r="AQ171" s="1032" t="s">
        <v>8</v>
      </c>
      <c r="AR171" s="1042">
        <v>150</v>
      </c>
      <c r="AS171" s="1032" t="s">
        <v>8</v>
      </c>
      <c r="AT171" s="1040">
        <v>1</v>
      </c>
      <c r="AU171" s="1029"/>
      <c r="AV171" s="593" t="s">
        <v>25</v>
      </c>
      <c r="AW171" s="1029" t="s">
        <v>3607</v>
      </c>
      <c r="AX171" s="1030" t="s">
        <v>3602</v>
      </c>
      <c r="AY171" s="1032" t="s">
        <v>3601</v>
      </c>
      <c r="AZ171" s="390">
        <v>410</v>
      </c>
      <c r="BA171" s="1032" t="s">
        <v>3601</v>
      </c>
      <c r="BB171" s="390">
        <v>1620</v>
      </c>
      <c r="BC171" s="1032" t="s">
        <v>3601</v>
      </c>
      <c r="BD171" s="390">
        <v>1170</v>
      </c>
      <c r="BE171" s="1032" t="s">
        <v>8</v>
      </c>
      <c r="BF171" s="1050">
        <v>940</v>
      </c>
      <c r="BG171" s="1032" t="s">
        <v>3595</v>
      </c>
      <c r="BH171" s="1036">
        <v>9</v>
      </c>
      <c r="BI171" s="581"/>
      <c r="BJ171" s="598" t="s">
        <v>3599</v>
      </c>
      <c r="BK171" s="590"/>
      <c r="BL171" s="580"/>
      <c r="BM171" s="580"/>
      <c r="BN171" s="1056"/>
      <c r="BO171" s="364"/>
    </row>
    <row r="172" spans="1:67" s="374" customFormat="1" ht="25.5" customHeight="1">
      <c r="A172" s="1061"/>
      <c r="B172" s="1075"/>
      <c r="C172" s="1077"/>
      <c r="D172" s="389" t="s">
        <v>3469</v>
      </c>
      <c r="E172" s="388"/>
      <c r="F172" s="387">
        <v>29070</v>
      </c>
      <c r="G172" s="386"/>
      <c r="H172" s="583" t="s">
        <v>3595</v>
      </c>
      <c r="I172" s="383">
        <v>270</v>
      </c>
      <c r="J172" s="385"/>
      <c r="K172" s="384" t="s">
        <v>7</v>
      </c>
      <c r="L172" s="1032"/>
      <c r="M172" s="1051"/>
      <c r="N172" s="1032"/>
      <c r="O172" s="1037"/>
      <c r="P172" s="1032"/>
      <c r="Q172" s="1051"/>
      <c r="R172" s="1032"/>
      <c r="S172" s="1045"/>
      <c r="T172" s="583" t="s">
        <v>3595</v>
      </c>
      <c r="U172" s="383">
        <v>7300</v>
      </c>
      <c r="V172" s="382">
        <v>70</v>
      </c>
      <c r="W172" s="381" t="s">
        <v>3595</v>
      </c>
      <c r="X172" s="379">
        <v>51110</v>
      </c>
      <c r="Y172" s="380" t="s">
        <v>8</v>
      </c>
      <c r="Z172" s="377">
        <v>510</v>
      </c>
      <c r="AA172" s="378" t="s">
        <v>3595</v>
      </c>
      <c r="AB172" s="379">
        <v>43810</v>
      </c>
      <c r="AC172" s="378" t="s">
        <v>8</v>
      </c>
      <c r="AD172" s="377">
        <v>430</v>
      </c>
      <c r="AE172" s="1032"/>
      <c r="AF172" s="1039"/>
      <c r="AG172" s="1032"/>
      <c r="AH172" s="1034"/>
      <c r="AI172" s="1035"/>
      <c r="AJ172" s="1049"/>
      <c r="AK172" s="1032"/>
      <c r="AL172" s="1047"/>
      <c r="AM172" s="1032"/>
      <c r="AN172" s="1051"/>
      <c r="AO172" s="1032"/>
      <c r="AP172" s="1045"/>
      <c r="AQ172" s="1032"/>
      <c r="AR172" s="1043"/>
      <c r="AS172" s="1032"/>
      <c r="AT172" s="1041"/>
      <c r="AU172" s="1029"/>
      <c r="AV172" s="593">
        <v>2440</v>
      </c>
      <c r="AW172" s="1029"/>
      <c r="AX172" s="1031"/>
      <c r="AY172" s="1032"/>
      <c r="AZ172" s="376">
        <v>4</v>
      </c>
      <c r="BA172" s="1032"/>
      <c r="BB172" s="375">
        <v>10</v>
      </c>
      <c r="BC172" s="1032"/>
      <c r="BD172" s="375">
        <v>10</v>
      </c>
      <c r="BE172" s="1032"/>
      <c r="BF172" s="1051"/>
      <c r="BG172" s="1032"/>
      <c r="BH172" s="1037"/>
      <c r="BI172" s="581"/>
      <c r="BJ172" s="599">
        <v>0.99</v>
      </c>
      <c r="BK172" s="590"/>
      <c r="BL172" s="580"/>
      <c r="BM172" s="580"/>
      <c r="BN172" s="1056"/>
      <c r="BO172" s="364"/>
    </row>
    <row r="173" spans="1:67" s="374" customFormat="1" ht="25.5" customHeight="1">
      <c r="A173" s="1061"/>
      <c r="B173" s="1060" t="s">
        <v>3472</v>
      </c>
      <c r="C173" s="1076" t="s">
        <v>6</v>
      </c>
      <c r="D173" s="402" t="s">
        <v>3470</v>
      </c>
      <c r="E173" s="388"/>
      <c r="F173" s="401">
        <v>21490</v>
      </c>
      <c r="G173" s="400">
        <v>28790</v>
      </c>
      <c r="H173" s="583" t="s">
        <v>3595</v>
      </c>
      <c r="I173" s="399">
        <v>190</v>
      </c>
      <c r="J173" s="398">
        <v>270</v>
      </c>
      <c r="K173" s="397" t="s">
        <v>7</v>
      </c>
      <c r="L173" s="1032" t="s">
        <v>3595</v>
      </c>
      <c r="M173" s="1050">
        <v>350</v>
      </c>
      <c r="N173" s="1032" t="s">
        <v>3595</v>
      </c>
      <c r="O173" s="1036">
        <v>3</v>
      </c>
      <c r="P173" s="1032" t="s">
        <v>3595</v>
      </c>
      <c r="Q173" s="1050">
        <v>1460</v>
      </c>
      <c r="R173" s="1032" t="s">
        <v>8</v>
      </c>
      <c r="S173" s="1044">
        <v>10</v>
      </c>
      <c r="T173" s="583" t="s">
        <v>3595</v>
      </c>
      <c r="U173" s="396">
        <v>7300</v>
      </c>
      <c r="V173" s="395">
        <v>70</v>
      </c>
      <c r="W173" s="394"/>
      <c r="X173" s="392"/>
      <c r="Y173" s="380"/>
      <c r="Z173" s="393"/>
      <c r="AA173" s="380"/>
      <c r="AB173" s="392" t="s">
        <v>0</v>
      </c>
      <c r="AC173" s="380"/>
      <c r="AD173" s="391"/>
      <c r="AE173" s="1035" t="s">
        <v>3595</v>
      </c>
      <c r="AF173" s="1038">
        <v>280</v>
      </c>
      <c r="AG173" s="1032" t="s">
        <v>3595</v>
      </c>
      <c r="AH173" s="1033">
        <v>2</v>
      </c>
      <c r="AI173" s="1035" t="s">
        <v>3607</v>
      </c>
      <c r="AJ173" s="1048">
        <v>1460</v>
      </c>
      <c r="AK173" s="1032" t="s">
        <v>8</v>
      </c>
      <c r="AL173" s="1046">
        <v>10</v>
      </c>
      <c r="AM173" s="1032" t="s">
        <v>8</v>
      </c>
      <c r="AN173" s="1050">
        <v>500</v>
      </c>
      <c r="AO173" s="1032" t="s">
        <v>3595</v>
      </c>
      <c r="AP173" s="1044">
        <v>5</v>
      </c>
      <c r="AQ173" s="1032" t="s">
        <v>8</v>
      </c>
      <c r="AR173" s="1042">
        <v>130</v>
      </c>
      <c r="AS173" s="1032" t="s">
        <v>8</v>
      </c>
      <c r="AT173" s="1040">
        <v>1</v>
      </c>
      <c r="AU173" s="1029"/>
      <c r="AV173" s="593" t="s">
        <v>26</v>
      </c>
      <c r="AW173" s="1029" t="s">
        <v>3607</v>
      </c>
      <c r="AX173" s="1030" t="s">
        <v>3602</v>
      </c>
      <c r="AY173" s="1032" t="s">
        <v>3601</v>
      </c>
      <c r="AZ173" s="390">
        <v>370</v>
      </c>
      <c r="BA173" s="1032" t="s">
        <v>3601</v>
      </c>
      <c r="BB173" s="390">
        <v>1460</v>
      </c>
      <c r="BC173" s="1032" t="s">
        <v>3601</v>
      </c>
      <c r="BD173" s="390">
        <v>1060</v>
      </c>
      <c r="BE173" s="1032" t="s">
        <v>8</v>
      </c>
      <c r="BF173" s="1050">
        <v>850</v>
      </c>
      <c r="BG173" s="1032" t="s">
        <v>3595</v>
      </c>
      <c r="BH173" s="1036">
        <v>8</v>
      </c>
      <c r="BI173" s="581"/>
      <c r="BJ173" s="598" t="s">
        <v>3599</v>
      </c>
      <c r="BK173" s="590"/>
      <c r="BL173" s="580"/>
      <c r="BM173" s="580"/>
      <c r="BN173" s="1056"/>
      <c r="BO173" s="364"/>
    </row>
    <row r="174" spans="1:67" s="374" customFormat="1" ht="25.5" customHeight="1">
      <c r="A174" s="1061"/>
      <c r="B174" s="1075"/>
      <c r="C174" s="1077"/>
      <c r="D174" s="389" t="s">
        <v>3469</v>
      </c>
      <c r="E174" s="388"/>
      <c r="F174" s="387">
        <v>28790</v>
      </c>
      <c r="G174" s="386"/>
      <c r="H174" s="583" t="s">
        <v>3595</v>
      </c>
      <c r="I174" s="383">
        <v>270</v>
      </c>
      <c r="J174" s="385"/>
      <c r="K174" s="384" t="s">
        <v>7</v>
      </c>
      <c r="L174" s="1032"/>
      <c r="M174" s="1051"/>
      <c r="N174" s="1032"/>
      <c r="O174" s="1037"/>
      <c r="P174" s="1032"/>
      <c r="Q174" s="1051"/>
      <c r="R174" s="1032"/>
      <c r="S174" s="1045"/>
      <c r="T174" s="583" t="s">
        <v>3595</v>
      </c>
      <c r="U174" s="383">
        <v>7300</v>
      </c>
      <c r="V174" s="382">
        <v>70</v>
      </c>
      <c r="W174" s="381" t="s">
        <v>3595</v>
      </c>
      <c r="X174" s="379">
        <v>51110</v>
      </c>
      <c r="Y174" s="380" t="s">
        <v>8</v>
      </c>
      <c r="Z174" s="377">
        <v>510</v>
      </c>
      <c r="AA174" s="378" t="s">
        <v>3595</v>
      </c>
      <c r="AB174" s="379">
        <v>43810</v>
      </c>
      <c r="AC174" s="378" t="s">
        <v>8</v>
      </c>
      <c r="AD174" s="377">
        <v>430</v>
      </c>
      <c r="AE174" s="1032"/>
      <c r="AF174" s="1039"/>
      <c r="AG174" s="1032"/>
      <c r="AH174" s="1034"/>
      <c r="AI174" s="1035"/>
      <c r="AJ174" s="1049"/>
      <c r="AK174" s="1032"/>
      <c r="AL174" s="1047"/>
      <c r="AM174" s="1032"/>
      <c r="AN174" s="1051"/>
      <c r="AO174" s="1032"/>
      <c r="AP174" s="1045"/>
      <c r="AQ174" s="1032"/>
      <c r="AR174" s="1043"/>
      <c r="AS174" s="1032"/>
      <c r="AT174" s="1041"/>
      <c r="AU174" s="1029"/>
      <c r="AV174" s="593">
        <v>2360</v>
      </c>
      <c r="AW174" s="1029"/>
      <c r="AX174" s="1031"/>
      <c r="AY174" s="1032"/>
      <c r="AZ174" s="376">
        <v>4</v>
      </c>
      <c r="BA174" s="1032"/>
      <c r="BB174" s="375">
        <v>10</v>
      </c>
      <c r="BC174" s="1032"/>
      <c r="BD174" s="375">
        <v>11</v>
      </c>
      <c r="BE174" s="1032"/>
      <c r="BF174" s="1051"/>
      <c r="BG174" s="1032"/>
      <c r="BH174" s="1037"/>
      <c r="BI174" s="581"/>
      <c r="BJ174" s="599">
        <v>0.99</v>
      </c>
      <c r="BK174" s="590"/>
      <c r="BL174" s="580"/>
      <c r="BM174" s="580"/>
      <c r="BN174" s="1056"/>
      <c r="BO174" s="364"/>
    </row>
    <row r="175" spans="1:67" s="374" customFormat="1" ht="25.5" customHeight="1">
      <c r="A175" s="1061"/>
      <c r="B175" s="1060" t="s">
        <v>3604</v>
      </c>
      <c r="C175" s="1076" t="s">
        <v>6</v>
      </c>
      <c r="D175" s="402" t="s">
        <v>3470</v>
      </c>
      <c r="E175" s="388"/>
      <c r="F175" s="401">
        <v>21250</v>
      </c>
      <c r="G175" s="400">
        <v>28550</v>
      </c>
      <c r="H175" s="583" t="s">
        <v>3595</v>
      </c>
      <c r="I175" s="399">
        <v>190</v>
      </c>
      <c r="J175" s="398">
        <v>260</v>
      </c>
      <c r="K175" s="397" t="s">
        <v>7</v>
      </c>
      <c r="L175" s="1032" t="s">
        <v>3595</v>
      </c>
      <c r="M175" s="1050">
        <v>320</v>
      </c>
      <c r="N175" s="1032" t="s">
        <v>3595</v>
      </c>
      <c r="O175" s="1036">
        <v>3</v>
      </c>
      <c r="P175" s="1082"/>
      <c r="Q175" s="1080"/>
      <c r="R175" s="1082"/>
      <c r="S175" s="1083"/>
      <c r="T175" s="583" t="s">
        <v>3595</v>
      </c>
      <c r="U175" s="396">
        <v>7300</v>
      </c>
      <c r="V175" s="395">
        <v>70</v>
      </c>
      <c r="W175" s="394"/>
      <c r="X175" s="392"/>
      <c r="Y175" s="380"/>
      <c r="Z175" s="393"/>
      <c r="AA175" s="380"/>
      <c r="AB175" s="392" t="s">
        <v>0</v>
      </c>
      <c r="AC175" s="380"/>
      <c r="AD175" s="391"/>
      <c r="AE175" s="1035" t="s">
        <v>3595</v>
      </c>
      <c r="AF175" s="1038">
        <v>260</v>
      </c>
      <c r="AG175" s="1032" t="s">
        <v>3595</v>
      </c>
      <c r="AH175" s="1033">
        <v>2</v>
      </c>
      <c r="AI175" s="1035" t="s">
        <v>3607</v>
      </c>
      <c r="AJ175" s="1048">
        <v>1320</v>
      </c>
      <c r="AK175" s="1032" t="s">
        <v>8</v>
      </c>
      <c r="AL175" s="1046">
        <v>10</v>
      </c>
      <c r="AM175" s="1032" t="s">
        <v>8</v>
      </c>
      <c r="AN175" s="1050">
        <v>500</v>
      </c>
      <c r="AO175" s="1032" t="s">
        <v>3595</v>
      </c>
      <c r="AP175" s="1044">
        <v>5</v>
      </c>
      <c r="AQ175" s="1032" t="s">
        <v>8</v>
      </c>
      <c r="AR175" s="1042">
        <v>120</v>
      </c>
      <c r="AS175" s="1032" t="s">
        <v>8</v>
      </c>
      <c r="AT175" s="1040">
        <v>1</v>
      </c>
      <c r="AU175" s="1029"/>
      <c r="AV175" s="593" t="s">
        <v>27</v>
      </c>
      <c r="AW175" s="1029" t="s">
        <v>3607</v>
      </c>
      <c r="AX175" s="1030" t="s">
        <v>3602</v>
      </c>
      <c r="AY175" s="1032" t="s">
        <v>3601</v>
      </c>
      <c r="AZ175" s="390">
        <v>340</v>
      </c>
      <c r="BA175" s="1032" t="s">
        <v>3601</v>
      </c>
      <c r="BB175" s="390">
        <v>1320</v>
      </c>
      <c r="BC175" s="1032" t="s">
        <v>3601</v>
      </c>
      <c r="BD175" s="390">
        <v>960</v>
      </c>
      <c r="BE175" s="1032" t="s">
        <v>8</v>
      </c>
      <c r="BF175" s="1050">
        <v>770</v>
      </c>
      <c r="BG175" s="1032" t="s">
        <v>3595</v>
      </c>
      <c r="BH175" s="1036">
        <v>7</v>
      </c>
      <c r="BI175" s="581"/>
      <c r="BJ175" s="598" t="s">
        <v>3599</v>
      </c>
      <c r="BK175" s="590"/>
      <c r="BL175" s="580"/>
      <c r="BM175" s="580"/>
      <c r="BN175" s="1056"/>
      <c r="BO175" s="364"/>
    </row>
    <row r="176" spans="1:67" s="374" customFormat="1" ht="25.5" customHeight="1">
      <c r="A176" s="1075"/>
      <c r="B176" s="1075"/>
      <c r="C176" s="1081"/>
      <c r="D176" s="389" t="s">
        <v>3469</v>
      </c>
      <c r="E176" s="388"/>
      <c r="F176" s="387">
        <v>28550</v>
      </c>
      <c r="G176" s="386"/>
      <c r="H176" s="583" t="s">
        <v>3595</v>
      </c>
      <c r="I176" s="383">
        <v>260</v>
      </c>
      <c r="J176" s="385"/>
      <c r="K176" s="384" t="s">
        <v>7</v>
      </c>
      <c r="L176" s="1032"/>
      <c r="M176" s="1051"/>
      <c r="N176" s="1032"/>
      <c r="O176" s="1037"/>
      <c r="P176" s="1082"/>
      <c r="Q176" s="1080"/>
      <c r="R176" s="1082"/>
      <c r="S176" s="1083"/>
      <c r="T176" s="583" t="s">
        <v>3595</v>
      </c>
      <c r="U176" s="383">
        <v>7300</v>
      </c>
      <c r="V176" s="382">
        <v>70</v>
      </c>
      <c r="W176" s="381" t="s">
        <v>3595</v>
      </c>
      <c r="X176" s="379">
        <v>51110</v>
      </c>
      <c r="Y176" s="380" t="s">
        <v>8</v>
      </c>
      <c r="Z176" s="377">
        <v>510</v>
      </c>
      <c r="AA176" s="378" t="s">
        <v>3595</v>
      </c>
      <c r="AB176" s="379">
        <v>43810</v>
      </c>
      <c r="AC176" s="378" t="s">
        <v>8</v>
      </c>
      <c r="AD176" s="377">
        <v>430</v>
      </c>
      <c r="AE176" s="1032"/>
      <c r="AF176" s="1039"/>
      <c r="AG176" s="1032"/>
      <c r="AH176" s="1034"/>
      <c r="AI176" s="1035"/>
      <c r="AJ176" s="1049"/>
      <c r="AK176" s="1032"/>
      <c r="AL176" s="1047"/>
      <c r="AM176" s="1032"/>
      <c r="AN176" s="1051"/>
      <c r="AO176" s="1032"/>
      <c r="AP176" s="1045"/>
      <c r="AQ176" s="1032"/>
      <c r="AR176" s="1043"/>
      <c r="AS176" s="1032"/>
      <c r="AT176" s="1041"/>
      <c r="AU176" s="1029"/>
      <c r="AV176" s="594">
        <v>2150</v>
      </c>
      <c r="AW176" s="1029"/>
      <c r="AX176" s="1031"/>
      <c r="AY176" s="1032"/>
      <c r="AZ176" s="376">
        <v>3</v>
      </c>
      <c r="BA176" s="1032"/>
      <c r="BB176" s="375">
        <v>10</v>
      </c>
      <c r="BC176" s="1032"/>
      <c r="BD176" s="375">
        <v>10</v>
      </c>
      <c r="BE176" s="1032"/>
      <c r="BF176" s="1051"/>
      <c r="BG176" s="1032"/>
      <c r="BH176" s="1037"/>
      <c r="BI176" s="581"/>
      <c r="BJ176" s="601">
        <v>0.99</v>
      </c>
      <c r="BK176" s="590"/>
      <c r="BL176" s="580"/>
      <c r="BM176" s="580"/>
      <c r="BN176" s="1056"/>
      <c r="BO176" s="364"/>
    </row>
    <row r="177" spans="1:67" s="403" customFormat="1" ht="25.5" customHeight="1">
      <c r="A177" s="1060" t="s">
        <v>3613</v>
      </c>
      <c r="B177" s="1060" t="s">
        <v>3487</v>
      </c>
      <c r="C177" s="1076" t="s">
        <v>6</v>
      </c>
      <c r="D177" s="402" t="s">
        <v>3470</v>
      </c>
      <c r="E177" s="388"/>
      <c r="F177" s="401">
        <v>78180</v>
      </c>
      <c r="G177" s="400">
        <v>85240</v>
      </c>
      <c r="H177" s="583" t="s">
        <v>3595</v>
      </c>
      <c r="I177" s="399">
        <v>760</v>
      </c>
      <c r="J177" s="398">
        <v>830</v>
      </c>
      <c r="K177" s="397" t="s">
        <v>7</v>
      </c>
      <c r="L177" s="1032" t="s">
        <v>3595</v>
      </c>
      <c r="M177" s="1050">
        <v>6780</v>
      </c>
      <c r="N177" s="1032" t="s">
        <v>3595</v>
      </c>
      <c r="O177" s="1036">
        <v>60</v>
      </c>
      <c r="P177" s="1032" t="s">
        <v>3595</v>
      </c>
      <c r="Q177" s="1050">
        <v>28240</v>
      </c>
      <c r="R177" s="1032" t="s">
        <v>8</v>
      </c>
      <c r="S177" s="1044">
        <v>280</v>
      </c>
      <c r="T177" s="583" t="s">
        <v>3595</v>
      </c>
      <c r="U177" s="396">
        <v>7060</v>
      </c>
      <c r="V177" s="395">
        <v>70</v>
      </c>
      <c r="W177" s="394"/>
      <c r="X177" s="392"/>
      <c r="Y177" s="380"/>
      <c r="Z177" s="393"/>
      <c r="AA177" s="380"/>
      <c r="AB177" s="392" t="s">
        <v>0</v>
      </c>
      <c r="AC177" s="380"/>
      <c r="AD177" s="391"/>
      <c r="AE177" s="1035" t="s">
        <v>3595</v>
      </c>
      <c r="AF177" s="1038">
        <v>5780</v>
      </c>
      <c r="AG177" s="1032" t="s">
        <v>3595</v>
      </c>
      <c r="AH177" s="1033">
        <v>50</v>
      </c>
      <c r="AI177" s="1035" t="s">
        <v>3607</v>
      </c>
      <c r="AJ177" s="1048">
        <v>28240</v>
      </c>
      <c r="AK177" s="1032" t="s">
        <v>8</v>
      </c>
      <c r="AL177" s="1046">
        <v>280</v>
      </c>
      <c r="AM177" s="1032" t="s">
        <v>8</v>
      </c>
      <c r="AN177" s="1050">
        <v>3640</v>
      </c>
      <c r="AO177" s="1032" t="s">
        <v>3595</v>
      </c>
      <c r="AP177" s="1044">
        <v>30</v>
      </c>
      <c r="AQ177" s="1032" t="s">
        <v>8</v>
      </c>
      <c r="AR177" s="1042">
        <v>1360</v>
      </c>
      <c r="AS177" s="1032" t="s">
        <v>8</v>
      </c>
      <c r="AT177" s="1040">
        <v>10</v>
      </c>
      <c r="AU177" s="1029" t="s">
        <v>3607</v>
      </c>
      <c r="AV177" s="592" t="s">
        <v>10</v>
      </c>
      <c r="AW177" s="1029" t="s">
        <v>3607</v>
      </c>
      <c r="AX177" s="1030" t="s">
        <v>3602</v>
      </c>
      <c r="AY177" s="1032" t="s">
        <v>3601</v>
      </c>
      <c r="AZ177" s="390">
        <v>7500</v>
      </c>
      <c r="BA177" s="1032" t="s">
        <v>3601</v>
      </c>
      <c r="BB177" s="390">
        <v>28240</v>
      </c>
      <c r="BC177" s="1032" t="s">
        <v>3601</v>
      </c>
      <c r="BD177" s="390">
        <v>20270</v>
      </c>
      <c r="BE177" s="1032" t="s">
        <v>8</v>
      </c>
      <c r="BF177" s="1050">
        <v>16460</v>
      </c>
      <c r="BG177" s="1032" t="s">
        <v>3595</v>
      </c>
      <c r="BH177" s="1036">
        <v>160</v>
      </c>
      <c r="BI177" s="406"/>
      <c r="BJ177" s="598" t="s">
        <v>3599</v>
      </c>
      <c r="BK177" s="405"/>
      <c r="BL177" s="580"/>
      <c r="BM177" s="580"/>
      <c r="BN177" s="1056"/>
      <c r="BO177" s="364"/>
    </row>
    <row r="178" spans="1:67" s="403" customFormat="1" ht="25.5" customHeight="1">
      <c r="A178" s="1061"/>
      <c r="B178" s="1075"/>
      <c r="C178" s="1077"/>
      <c r="D178" s="389" t="s">
        <v>3469</v>
      </c>
      <c r="E178" s="388"/>
      <c r="F178" s="387">
        <v>85240</v>
      </c>
      <c r="G178" s="386"/>
      <c r="H178" s="583" t="s">
        <v>3595</v>
      </c>
      <c r="I178" s="383">
        <v>830</v>
      </c>
      <c r="J178" s="385"/>
      <c r="K178" s="384" t="s">
        <v>7</v>
      </c>
      <c r="L178" s="1032"/>
      <c r="M178" s="1051"/>
      <c r="N178" s="1032"/>
      <c r="O178" s="1037"/>
      <c r="P178" s="1032"/>
      <c r="Q178" s="1051"/>
      <c r="R178" s="1032"/>
      <c r="S178" s="1045"/>
      <c r="T178" s="583" t="s">
        <v>3595</v>
      </c>
      <c r="U178" s="383">
        <v>7060</v>
      </c>
      <c r="V178" s="382">
        <v>70</v>
      </c>
      <c r="W178" s="381" t="s">
        <v>3595</v>
      </c>
      <c r="X178" s="379">
        <v>49430</v>
      </c>
      <c r="Y178" s="380" t="s">
        <v>8</v>
      </c>
      <c r="Z178" s="377">
        <v>490</v>
      </c>
      <c r="AA178" s="378" t="s">
        <v>3595</v>
      </c>
      <c r="AB178" s="379">
        <v>42370</v>
      </c>
      <c r="AC178" s="378" t="s">
        <v>8</v>
      </c>
      <c r="AD178" s="377">
        <v>420</v>
      </c>
      <c r="AE178" s="1032"/>
      <c r="AF178" s="1039"/>
      <c r="AG178" s="1032"/>
      <c r="AH178" s="1034"/>
      <c r="AI178" s="1035"/>
      <c r="AJ178" s="1049"/>
      <c r="AK178" s="1032"/>
      <c r="AL178" s="1047"/>
      <c r="AM178" s="1032"/>
      <c r="AN178" s="1051"/>
      <c r="AO178" s="1032"/>
      <c r="AP178" s="1045"/>
      <c r="AQ178" s="1032"/>
      <c r="AR178" s="1043"/>
      <c r="AS178" s="1032"/>
      <c r="AT178" s="1041"/>
      <c r="AU178" s="1029"/>
      <c r="AV178" s="593">
        <v>27330</v>
      </c>
      <c r="AW178" s="1029"/>
      <c r="AX178" s="1031"/>
      <c r="AY178" s="1032"/>
      <c r="AZ178" s="376">
        <v>70</v>
      </c>
      <c r="BA178" s="1032"/>
      <c r="BB178" s="375">
        <v>280</v>
      </c>
      <c r="BC178" s="1032"/>
      <c r="BD178" s="375">
        <v>200</v>
      </c>
      <c r="BE178" s="1032"/>
      <c r="BF178" s="1051"/>
      <c r="BG178" s="1032"/>
      <c r="BH178" s="1037"/>
      <c r="BI178" s="406"/>
      <c r="BJ178" s="599">
        <v>0.63</v>
      </c>
      <c r="BK178" s="405"/>
      <c r="BL178" s="580"/>
      <c r="BM178" s="580"/>
      <c r="BN178" s="1056"/>
      <c r="BO178" s="364"/>
    </row>
    <row r="179" spans="1:67" s="403" customFormat="1" ht="25.5" customHeight="1">
      <c r="A179" s="1061"/>
      <c r="B179" s="1060" t="s">
        <v>3486</v>
      </c>
      <c r="C179" s="1076" t="s">
        <v>6</v>
      </c>
      <c r="D179" s="402" t="s">
        <v>3470</v>
      </c>
      <c r="E179" s="388"/>
      <c r="F179" s="401">
        <v>48620</v>
      </c>
      <c r="G179" s="400">
        <v>55680</v>
      </c>
      <c r="H179" s="583" t="s">
        <v>3595</v>
      </c>
      <c r="I179" s="399">
        <v>460</v>
      </c>
      <c r="J179" s="398">
        <v>540</v>
      </c>
      <c r="K179" s="397" t="s">
        <v>7</v>
      </c>
      <c r="L179" s="1032" t="s">
        <v>3595</v>
      </c>
      <c r="M179" s="1050">
        <v>4070</v>
      </c>
      <c r="N179" s="1032" t="s">
        <v>3595</v>
      </c>
      <c r="O179" s="1036">
        <v>40</v>
      </c>
      <c r="P179" s="1032" t="s">
        <v>3595</v>
      </c>
      <c r="Q179" s="1050">
        <v>16940</v>
      </c>
      <c r="R179" s="1032" t="s">
        <v>8</v>
      </c>
      <c r="S179" s="1044">
        <v>160</v>
      </c>
      <c r="T179" s="583" t="s">
        <v>3595</v>
      </c>
      <c r="U179" s="396">
        <v>7060</v>
      </c>
      <c r="V179" s="395">
        <v>70</v>
      </c>
      <c r="W179" s="394"/>
      <c r="X179" s="392"/>
      <c r="Y179" s="380"/>
      <c r="Z179" s="393"/>
      <c r="AA179" s="380"/>
      <c r="AB179" s="392" t="s">
        <v>0</v>
      </c>
      <c r="AC179" s="380"/>
      <c r="AD179" s="391"/>
      <c r="AE179" s="1035" t="s">
        <v>3595</v>
      </c>
      <c r="AF179" s="1038">
        <v>3470</v>
      </c>
      <c r="AG179" s="1032" t="s">
        <v>3595</v>
      </c>
      <c r="AH179" s="1033">
        <v>30</v>
      </c>
      <c r="AI179" s="1035" t="s">
        <v>3607</v>
      </c>
      <c r="AJ179" s="1048">
        <v>16940</v>
      </c>
      <c r="AK179" s="1032" t="s">
        <v>8</v>
      </c>
      <c r="AL179" s="1046">
        <v>160</v>
      </c>
      <c r="AM179" s="1032" t="s">
        <v>8</v>
      </c>
      <c r="AN179" s="1050">
        <v>2490</v>
      </c>
      <c r="AO179" s="1032" t="s">
        <v>3595</v>
      </c>
      <c r="AP179" s="1044">
        <v>20</v>
      </c>
      <c r="AQ179" s="1032" t="s">
        <v>8</v>
      </c>
      <c r="AR179" s="1042">
        <v>810</v>
      </c>
      <c r="AS179" s="1032" t="s">
        <v>8</v>
      </c>
      <c r="AT179" s="1040">
        <v>8</v>
      </c>
      <c r="AU179" s="1029"/>
      <c r="AV179" s="593" t="s">
        <v>13</v>
      </c>
      <c r="AW179" s="1029" t="s">
        <v>3607</v>
      </c>
      <c r="AX179" s="1030" t="s">
        <v>3602</v>
      </c>
      <c r="AY179" s="1032" t="s">
        <v>3601</v>
      </c>
      <c r="AZ179" s="390">
        <v>4500</v>
      </c>
      <c r="BA179" s="1032" t="s">
        <v>3601</v>
      </c>
      <c r="BB179" s="390">
        <v>16940</v>
      </c>
      <c r="BC179" s="1032" t="s">
        <v>3601</v>
      </c>
      <c r="BD179" s="390">
        <v>12160</v>
      </c>
      <c r="BE179" s="1032" t="s">
        <v>8</v>
      </c>
      <c r="BF179" s="1050">
        <v>9880</v>
      </c>
      <c r="BG179" s="1032" t="s">
        <v>3595</v>
      </c>
      <c r="BH179" s="1036">
        <v>90</v>
      </c>
      <c r="BI179" s="406"/>
      <c r="BJ179" s="598" t="s">
        <v>3599</v>
      </c>
      <c r="BK179" s="405"/>
      <c r="BL179" s="580"/>
      <c r="BM179" s="580"/>
      <c r="BN179" s="1056"/>
      <c r="BO179" s="364"/>
    </row>
    <row r="180" spans="1:67" s="403" customFormat="1" ht="25.5" customHeight="1">
      <c r="A180" s="1061"/>
      <c r="B180" s="1075"/>
      <c r="C180" s="1077"/>
      <c r="D180" s="389" t="s">
        <v>3469</v>
      </c>
      <c r="E180" s="388"/>
      <c r="F180" s="387">
        <v>55680</v>
      </c>
      <c r="G180" s="386"/>
      <c r="H180" s="583" t="s">
        <v>3595</v>
      </c>
      <c r="I180" s="383">
        <v>540</v>
      </c>
      <c r="J180" s="385"/>
      <c r="K180" s="384" t="s">
        <v>7</v>
      </c>
      <c r="L180" s="1032"/>
      <c r="M180" s="1051"/>
      <c r="N180" s="1032"/>
      <c r="O180" s="1037"/>
      <c r="P180" s="1032"/>
      <c r="Q180" s="1051"/>
      <c r="R180" s="1032"/>
      <c r="S180" s="1045"/>
      <c r="T180" s="583" t="s">
        <v>3595</v>
      </c>
      <c r="U180" s="383">
        <v>7060</v>
      </c>
      <c r="V180" s="382">
        <v>70</v>
      </c>
      <c r="W180" s="381" t="s">
        <v>3595</v>
      </c>
      <c r="X180" s="379">
        <v>49430</v>
      </c>
      <c r="Y180" s="380" t="s">
        <v>8</v>
      </c>
      <c r="Z180" s="377">
        <v>490</v>
      </c>
      <c r="AA180" s="378" t="s">
        <v>3595</v>
      </c>
      <c r="AB180" s="379">
        <v>42370</v>
      </c>
      <c r="AC180" s="378" t="s">
        <v>8</v>
      </c>
      <c r="AD180" s="377">
        <v>420</v>
      </c>
      <c r="AE180" s="1032"/>
      <c r="AF180" s="1039"/>
      <c r="AG180" s="1032"/>
      <c r="AH180" s="1034"/>
      <c r="AI180" s="1035"/>
      <c r="AJ180" s="1049"/>
      <c r="AK180" s="1032"/>
      <c r="AL180" s="1047"/>
      <c r="AM180" s="1032"/>
      <c r="AN180" s="1051"/>
      <c r="AO180" s="1032"/>
      <c r="AP180" s="1045"/>
      <c r="AQ180" s="1032"/>
      <c r="AR180" s="1043"/>
      <c r="AS180" s="1032"/>
      <c r="AT180" s="1041"/>
      <c r="AU180" s="1029"/>
      <c r="AV180" s="593">
        <v>16800</v>
      </c>
      <c r="AW180" s="1029"/>
      <c r="AX180" s="1031"/>
      <c r="AY180" s="1032"/>
      <c r="AZ180" s="376">
        <v>40</v>
      </c>
      <c r="BA180" s="1032"/>
      <c r="BB180" s="375">
        <v>160</v>
      </c>
      <c r="BC180" s="1032"/>
      <c r="BD180" s="375">
        <v>120</v>
      </c>
      <c r="BE180" s="1032"/>
      <c r="BF180" s="1051"/>
      <c r="BG180" s="1032"/>
      <c r="BH180" s="1037"/>
      <c r="BI180" s="406"/>
      <c r="BJ180" s="599">
        <v>0.78</v>
      </c>
      <c r="BK180" s="405"/>
      <c r="BL180" s="580"/>
      <c r="BM180" s="580"/>
      <c r="BN180" s="1056"/>
      <c r="BO180" s="364"/>
    </row>
    <row r="181" spans="1:67" s="403" customFormat="1" ht="25.5" customHeight="1">
      <c r="A181" s="1061"/>
      <c r="B181" s="1060" t="s">
        <v>3485</v>
      </c>
      <c r="C181" s="1076" t="s">
        <v>6</v>
      </c>
      <c r="D181" s="402" t="s">
        <v>3470</v>
      </c>
      <c r="E181" s="388"/>
      <c r="F181" s="401">
        <v>37990</v>
      </c>
      <c r="G181" s="400">
        <v>45050</v>
      </c>
      <c r="H181" s="583" t="s">
        <v>3595</v>
      </c>
      <c r="I181" s="399">
        <v>360</v>
      </c>
      <c r="J181" s="398">
        <v>430</v>
      </c>
      <c r="K181" s="397" t="s">
        <v>7</v>
      </c>
      <c r="L181" s="1032" t="s">
        <v>3595</v>
      </c>
      <c r="M181" s="1050">
        <v>2900</v>
      </c>
      <c r="N181" s="1032" t="s">
        <v>3595</v>
      </c>
      <c r="O181" s="1036">
        <v>20</v>
      </c>
      <c r="P181" s="1032" t="s">
        <v>3595</v>
      </c>
      <c r="Q181" s="1050">
        <v>12100</v>
      </c>
      <c r="R181" s="1032" t="s">
        <v>8</v>
      </c>
      <c r="S181" s="1044">
        <v>120</v>
      </c>
      <c r="T181" s="583" t="s">
        <v>3595</v>
      </c>
      <c r="U181" s="396">
        <v>7060</v>
      </c>
      <c r="V181" s="395">
        <v>70</v>
      </c>
      <c r="W181" s="394"/>
      <c r="X181" s="392"/>
      <c r="Y181" s="380"/>
      <c r="Z181" s="393"/>
      <c r="AA181" s="380"/>
      <c r="AB181" s="392" t="s">
        <v>0</v>
      </c>
      <c r="AC181" s="380"/>
      <c r="AD181" s="391"/>
      <c r="AE181" s="1035" t="s">
        <v>3595</v>
      </c>
      <c r="AF181" s="1038">
        <v>2480</v>
      </c>
      <c r="AG181" s="1032" t="s">
        <v>3595</v>
      </c>
      <c r="AH181" s="1033">
        <v>20</v>
      </c>
      <c r="AI181" s="1035" t="s">
        <v>3607</v>
      </c>
      <c r="AJ181" s="1048">
        <v>12100</v>
      </c>
      <c r="AK181" s="1032" t="s">
        <v>8</v>
      </c>
      <c r="AL181" s="1046">
        <v>120</v>
      </c>
      <c r="AM181" s="1032" t="s">
        <v>8</v>
      </c>
      <c r="AN181" s="1050">
        <v>2000</v>
      </c>
      <c r="AO181" s="1032" t="s">
        <v>3595</v>
      </c>
      <c r="AP181" s="1044">
        <v>20</v>
      </c>
      <c r="AQ181" s="1032" t="s">
        <v>8</v>
      </c>
      <c r="AR181" s="1042">
        <v>580</v>
      </c>
      <c r="AS181" s="1032" t="s">
        <v>8</v>
      </c>
      <c r="AT181" s="1040">
        <v>5</v>
      </c>
      <c r="AU181" s="1029"/>
      <c r="AV181" s="593" t="s">
        <v>14</v>
      </c>
      <c r="AW181" s="1029" t="s">
        <v>3607</v>
      </c>
      <c r="AX181" s="1030" t="s">
        <v>3602</v>
      </c>
      <c r="AY181" s="1032" t="s">
        <v>3601</v>
      </c>
      <c r="AZ181" s="390">
        <v>3210</v>
      </c>
      <c r="BA181" s="1032" t="s">
        <v>3601</v>
      </c>
      <c r="BB181" s="390">
        <v>12100</v>
      </c>
      <c r="BC181" s="1032" t="s">
        <v>3601</v>
      </c>
      <c r="BD181" s="390">
        <v>8680</v>
      </c>
      <c r="BE181" s="1032" t="s">
        <v>8</v>
      </c>
      <c r="BF181" s="1050">
        <v>7050</v>
      </c>
      <c r="BG181" s="1032" t="s">
        <v>3595</v>
      </c>
      <c r="BH181" s="1036">
        <v>70</v>
      </c>
      <c r="BI181" s="406"/>
      <c r="BJ181" s="598" t="s">
        <v>3599</v>
      </c>
      <c r="BK181" s="405"/>
      <c r="BL181" s="580"/>
      <c r="BM181" s="580"/>
      <c r="BN181" s="1056"/>
      <c r="BO181" s="364"/>
    </row>
    <row r="182" spans="1:67" s="403" customFormat="1" ht="25.5" customHeight="1">
      <c r="A182" s="1061"/>
      <c r="B182" s="1075"/>
      <c r="C182" s="1077"/>
      <c r="D182" s="389" t="s">
        <v>3469</v>
      </c>
      <c r="E182" s="388"/>
      <c r="F182" s="387">
        <v>45050</v>
      </c>
      <c r="G182" s="386"/>
      <c r="H182" s="583" t="s">
        <v>3595</v>
      </c>
      <c r="I182" s="383">
        <v>430</v>
      </c>
      <c r="J182" s="385"/>
      <c r="K182" s="384" t="s">
        <v>7</v>
      </c>
      <c r="L182" s="1032"/>
      <c r="M182" s="1051"/>
      <c r="N182" s="1032"/>
      <c r="O182" s="1037"/>
      <c r="P182" s="1032"/>
      <c r="Q182" s="1051"/>
      <c r="R182" s="1032"/>
      <c r="S182" s="1045"/>
      <c r="T182" s="583" t="s">
        <v>3595</v>
      </c>
      <c r="U182" s="383">
        <v>7060</v>
      </c>
      <c r="V182" s="382">
        <v>70</v>
      </c>
      <c r="W182" s="381" t="s">
        <v>3595</v>
      </c>
      <c r="X182" s="379">
        <v>49430</v>
      </c>
      <c r="Y182" s="380" t="s">
        <v>8</v>
      </c>
      <c r="Z182" s="377">
        <v>490</v>
      </c>
      <c r="AA182" s="378" t="s">
        <v>3595</v>
      </c>
      <c r="AB182" s="379">
        <v>42370</v>
      </c>
      <c r="AC182" s="378" t="s">
        <v>8</v>
      </c>
      <c r="AD182" s="377">
        <v>420</v>
      </c>
      <c r="AE182" s="1032"/>
      <c r="AF182" s="1039"/>
      <c r="AG182" s="1032"/>
      <c r="AH182" s="1034"/>
      <c r="AI182" s="1035"/>
      <c r="AJ182" s="1049"/>
      <c r="AK182" s="1032"/>
      <c r="AL182" s="1047"/>
      <c r="AM182" s="1032"/>
      <c r="AN182" s="1051"/>
      <c r="AO182" s="1032"/>
      <c r="AP182" s="1045"/>
      <c r="AQ182" s="1032"/>
      <c r="AR182" s="1043"/>
      <c r="AS182" s="1032"/>
      <c r="AT182" s="1041"/>
      <c r="AU182" s="1029"/>
      <c r="AV182" s="593">
        <v>12280</v>
      </c>
      <c r="AW182" s="1029"/>
      <c r="AX182" s="1031"/>
      <c r="AY182" s="1032"/>
      <c r="AZ182" s="376">
        <v>30</v>
      </c>
      <c r="BA182" s="1032"/>
      <c r="BB182" s="375">
        <v>120</v>
      </c>
      <c r="BC182" s="1032"/>
      <c r="BD182" s="375">
        <v>80</v>
      </c>
      <c r="BE182" s="1032"/>
      <c r="BF182" s="1051"/>
      <c r="BG182" s="1032"/>
      <c r="BH182" s="1037"/>
      <c r="BI182" s="406"/>
      <c r="BJ182" s="599">
        <v>0.87</v>
      </c>
      <c r="BK182" s="405"/>
      <c r="BL182" s="580"/>
      <c r="BM182" s="580"/>
      <c r="BN182" s="1056"/>
      <c r="BO182" s="364"/>
    </row>
    <row r="183" spans="1:67" s="403" customFormat="1" ht="25.5" customHeight="1">
      <c r="A183" s="1061"/>
      <c r="B183" s="1060" t="s">
        <v>3484</v>
      </c>
      <c r="C183" s="1076" t="s">
        <v>6</v>
      </c>
      <c r="D183" s="402" t="s">
        <v>3470</v>
      </c>
      <c r="E183" s="388"/>
      <c r="F183" s="401">
        <v>33690</v>
      </c>
      <c r="G183" s="400">
        <v>40750</v>
      </c>
      <c r="H183" s="583" t="s">
        <v>3595</v>
      </c>
      <c r="I183" s="399">
        <v>320</v>
      </c>
      <c r="J183" s="398">
        <v>390</v>
      </c>
      <c r="K183" s="397" t="s">
        <v>7</v>
      </c>
      <c r="L183" s="1032" t="s">
        <v>3595</v>
      </c>
      <c r="M183" s="1050">
        <v>2260</v>
      </c>
      <c r="N183" s="1032" t="s">
        <v>3595</v>
      </c>
      <c r="O183" s="1036">
        <v>20</v>
      </c>
      <c r="P183" s="1032" t="s">
        <v>3595</v>
      </c>
      <c r="Q183" s="1050">
        <v>9410</v>
      </c>
      <c r="R183" s="1032" t="s">
        <v>8</v>
      </c>
      <c r="S183" s="1044">
        <v>90</v>
      </c>
      <c r="T183" s="583" t="s">
        <v>3595</v>
      </c>
      <c r="U183" s="396">
        <v>7060</v>
      </c>
      <c r="V183" s="395">
        <v>70</v>
      </c>
      <c r="W183" s="394"/>
      <c r="X183" s="392"/>
      <c r="Y183" s="380"/>
      <c r="Z183" s="393"/>
      <c r="AA183" s="380"/>
      <c r="AB183" s="392" t="s">
        <v>0</v>
      </c>
      <c r="AC183" s="380"/>
      <c r="AD183" s="391"/>
      <c r="AE183" s="1035" t="s">
        <v>3595</v>
      </c>
      <c r="AF183" s="1038" t="s">
        <v>47</v>
      </c>
      <c r="AG183" s="1032" t="s">
        <v>3595</v>
      </c>
      <c r="AH183" s="1033" t="s">
        <v>47</v>
      </c>
      <c r="AI183" s="1035" t="s">
        <v>3607</v>
      </c>
      <c r="AJ183" s="1048">
        <v>9410</v>
      </c>
      <c r="AK183" s="1032" t="s">
        <v>8</v>
      </c>
      <c r="AL183" s="1046">
        <v>90</v>
      </c>
      <c r="AM183" s="1032" t="s">
        <v>8</v>
      </c>
      <c r="AN183" s="1050">
        <v>1730</v>
      </c>
      <c r="AO183" s="1032" t="s">
        <v>3595</v>
      </c>
      <c r="AP183" s="1044">
        <v>10</v>
      </c>
      <c r="AQ183" s="1032" t="s">
        <v>8</v>
      </c>
      <c r="AR183" s="1042">
        <v>450</v>
      </c>
      <c r="AS183" s="1032" t="s">
        <v>8</v>
      </c>
      <c r="AT183" s="1040">
        <v>4</v>
      </c>
      <c r="AU183" s="1029"/>
      <c r="AV183" s="593" t="s">
        <v>15</v>
      </c>
      <c r="AW183" s="1029" t="s">
        <v>3607</v>
      </c>
      <c r="AX183" s="1030" t="s">
        <v>3602</v>
      </c>
      <c r="AY183" s="1032" t="s">
        <v>3601</v>
      </c>
      <c r="AZ183" s="390">
        <v>2500</v>
      </c>
      <c r="BA183" s="1032" t="s">
        <v>3601</v>
      </c>
      <c r="BB183" s="390">
        <v>9410</v>
      </c>
      <c r="BC183" s="1032" t="s">
        <v>3601</v>
      </c>
      <c r="BD183" s="390">
        <v>6750</v>
      </c>
      <c r="BE183" s="1032" t="s">
        <v>8</v>
      </c>
      <c r="BF183" s="1050">
        <v>5480</v>
      </c>
      <c r="BG183" s="1032" t="s">
        <v>3595</v>
      </c>
      <c r="BH183" s="1036">
        <v>50</v>
      </c>
      <c r="BI183" s="406"/>
      <c r="BJ183" s="598" t="s">
        <v>3599</v>
      </c>
      <c r="BK183" s="405"/>
      <c r="BL183" s="580"/>
      <c r="BM183" s="580"/>
      <c r="BN183" s="1056"/>
      <c r="BO183" s="364"/>
    </row>
    <row r="184" spans="1:67" s="403" customFormat="1" ht="25.5" customHeight="1">
      <c r="A184" s="1061"/>
      <c r="B184" s="1075"/>
      <c r="C184" s="1077"/>
      <c r="D184" s="389" t="s">
        <v>3469</v>
      </c>
      <c r="E184" s="388"/>
      <c r="F184" s="387">
        <v>40750</v>
      </c>
      <c r="G184" s="386"/>
      <c r="H184" s="583" t="s">
        <v>3595</v>
      </c>
      <c r="I184" s="383">
        <v>390</v>
      </c>
      <c r="J184" s="385"/>
      <c r="K184" s="384" t="s">
        <v>7</v>
      </c>
      <c r="L184" s="1032"/>
      <c r="M184" s="1051"/>
      <c r="N184" s="1032"/>
      <c r="O184" s="1037"/>
      <c r="P184" s="1032"/>
      <c r="Q184" s="1051"/>
      <c r="R184" s="1032"/>
      <c r="S184" s="1045"/>
      <c r="T184" s="583" t="s">
        <v>3595</v>
      </c>
      <c r="U184" s="383">
        <v>7060</v>
      </c>
      <c r="V184" s="382">
        <v>70</v>
      </c>
      <c r="W184" s="381" t="s">
        <v>3595</v>
      </c>
      <c r="X184" s="379">
        <v>49430</v>
      </c>
      <c r="Y184" s="380" t="s">
        <v>8</v>
      </c>
      <c r="Z184" s="377">
        <v>490</v>
      </c>
      <c r="AA184" s="378" t="s">
        <v>3595</v>
      </c>
      <c r="AB184" s="379">
        <v>42370</v>
      </c>
      <c r="AC184" s="378" t="s">
        <v>8</v>
      </c>
      <c r="AD184" s="377">
        <v>420</v>
      </c>
      <c r="AE184" s="1032"/>
      <c r="AF184" s="1039"/>
      <c r="AG184" s="1032"/>
      <c r="AH184" s="1034"/>
      <c r="AI184" s="1035"/>
      <c r="AJ184" s="1049"/>
      <c r="AK184" s="1032"/>
      <c r="AL184" s="1047"/>
      <c r="AM184" s="1032"/>
      <c r="AN184" s="1051"/>
      <c r="AO184" s="1032"/>
      <c r="AP184" s="1045"/>
      <c r="AQ184" s="1032"/>
      <c r="AR184" s="1043"/>
      <c r="AS184" s="1032"/>
      <c r="AT184" s="1041"/>
      <c r="AU184" s="1029"/>
      <c r="AV184" s="593">
        <v>9770</v>
      </c>
      <c r="AW184" s="1029"/>
      <c r="AX184" s="1031"/>
      <c r="AY184" s="1032"/>
      <c r="AZ184" s="376">
        <v>20</v>
      </c>
      <c r="BA184" s="1032"/>
      <c r="BB184" s="375">
        <v>90</v>
      </c>
      <c r="BC184" s="1032"/>
      <c r="BD184" s="375">
        <v>60</v>
      </c>
      <c r="BE184" s="1032"/>
      <c r="BF184" s="1051"/>
      <c r="BG184" s="1032"/>
      <c r="BH184" s="1037"/>
      <c r="BI184" s="406"/>
      <c r="BJ184" s="599">
        <v>0.94</v>
      </c>
      <c r="BK184" s="405"/>
      <c r="BL184" s="580"/>
      <c r="BM184" s="580"/>
      <c r="BN184" s="1056"/>
      <c r="BO184" s="364"/>
    </row>
    <row r="185" spans="1:67" s="403" customFormat="1" ht="25.5" customHeight="1">
      <c r="A185" s="1061"/>
      <c r="B185" s="1060" t="s">
        <v>3483</v>
      </c>
      <c r="C185" s="1076" t="s">
        <v>6</v>
      </c>
      <c r="D185" s="402" t="s">
        <v>3470</v>
      </c>
      <c r="E185" s="388"/>
      <c r="F185" s="401">
        <v>29850</v>
      </c>
      <c r="G185" s="400">
        <v>36910</v>
      </c>
      <c r="H185" s="583" t="s">
        <v>3595</v>
      </c>
      <c r="I185" s="399">
        <v>280</v>
      </c>
      <c r="J185" s="398">
        <v>350</v>
      </c>
      <c r="K185" s="397" t="s">
        <v>7</v>
      </c>
      <c r="L185" s="1032" t="s">
        <v>3595</v>
      </c>
      <c r="M185" s="1050">
        <v>1690</v>
      </c>
      <c r="N185" s="1032" t="s">
        <v>3595</v>
      </c>
      <c r="O185" s="1036">
        <v>10</v>
      </c>
      <c r="P185" s="1032" t="s">
        <v>3595</v>
      </c>
      <c r="Q185" s="1050">
        <v>7060</v>
      </c>
      <c r="R185" s="1032" t="s">
        <v>8</v>
      </c>
      <c r="S185" s="1044">
        <v>70</v>
      </c>
      <c r="T185" s="583" t="s">
        <v>3595</v>
      </c>
      <c r="U185" s="396">
        <v>7060</v>
      </c>
      <c r="V185" s="395">
        <v>70</v>
      </c>
      <c r="W185" s="394"/>
      <c r="X185" s="392"/>
      <c r="Y185" s="380"/>
      <c r="Z185" s="393"/>
      <c r="AA185" s="380"/>
      <c r="AB185" s="392" t="s">
        <v>0</v>
      </c>
      <c r="AC185" s="380"/>
      <c r="AD185" s="391"/>
      <c r="AE185" s="1035" t="s">
        <v>3595</v>
      </c>
      <c r="AF185" s="1038" t="s">
        <v>47</v>
      </c>
      <c r="AG185" s="1032" t="s">
        <v>3595</v>
      </c>
      <c r="AH185" s="1033" t="s">
        <v>47</v>
      </c>
      <c r="AI185" s="1035" t="s">
        <v>3607</v>
      </c>
      <c r="AJ185" s="1048">
        <v>7060</v>
      </c>
      <c r="AK185" s="1032" t="s">
        <v>8</v>
      </c>
      <c r="AL185" s="1046">
        <v>70</v>
      </c>
      <c r="AM185" s="1032" t="s">
        <v>8</v>
      </c>
      <c r="AN185" s="1050">
        <v>1300</v>
      </c>
      <c r="AO185" s="1032" t="s">
        <v>3595</v>
      </c>
      <c r="AP185" s="1044">
        <v>10</v>
      </c>
      <c r="AQ185" s="1032" t="s">
        <v>8</v>
      </c>
      <c r="AR185" s="1042">
        <v>340</v>
      </c>
      <c r="AS185" s="1032" t="s">
        <v>8</v>
      </c>
      <c r="AT185" s="1040">
        <v>3</v>
      </c>
      <c r="AU185" s="1029"/>
      <c r="AV185" s="593" t="s">
        <v>16</v>
      </c>
      <c r="AW185" s="1029" t="s">
        <v>3607</v>
      </c>
      <c r="AX185" s="1030" t="s">
        <v>3602</v>
      </c>
      <c r="AY185" s="1032" t="s">
        <v>3601</v>
      </c>
      <c r="AZ185" s="390">
        <v>1870</v>
      </c>
      <c r="BA185" s="1032" t="s">
        <v>3601</v>
      </c>
      <c r="BB185" s="390">
        <v>7060</v>
      </c>
      <c r="BC185" s="1032" t="s">
        <v>3601</v>
      </c>
      <c r="BD185" s="390">
        <v>5060</v>
      </c>
      <c r="BE185" s="1032" t="s">
        <v>8</v>
      </c>
      <c r="BF185" s="1050">
        <v>4110</v>
      </c>
      <c r="BG185" s="1032" t="s">
        <v>3595</v>
      </c>
      <c r="BH185" s="1036">
        <v>40</v>
      </c>
      <c r="BI185" s="406"/>
      <c r="BJ185" s="598" t="s">
        <v>3599</v>
      </c>
      <c r="BK185" s="405"/>
      <c r="BL185" s="580"/>
      <c r="BM185" s="580"/>
      <c r="BN185" s="1056"/>
      <c r="BO185" s="364"/>
    </row>
    <row r="186" spans="1:67" s="403" customFormat="1" ht="25.5" customHeight="1">
      <c r="A186" s="1061"/>
      <c r="B186" s="1075"/>
      <c r="C186" s="1077"/>
      <c r="D186" s="389" t="s">
        <v>3469</v>
      </c>
      <c r="E186" s="388"/>
      <c r="F186" s="387">
        <v>36910</v>
      </c>
      <c r="G186" s="386"/>
      <c r="H186" s="583" t="s">
        <v>3595</v>
      </c>
      <c r="I186" s="383">
        <v>350</v>
      </c>
      <c r="J186" s="385"/>
      <c r="K186" s="384" t="s">
        <v>7</v>
      </c>
      <c r="L186" s="1032"/>
      <c r="M186" s="1051"/>
      <c r="N186" s="1032"/>
      <c r="O186" s="1037"/>
      <c r="P186" s="1032"/>
      <c r="Q186" s="1051"/>
      <c r="R186" s="1032"/>
      <c r="S186" s="1045"/>
      <c r="T186" s="583" t="s">
        <v>3595</v>
      </c>
      <c r="U186" s="383">
        <v>7060</v>
      </c>
      <c r="V186" s="382">
        <v>70</v>
      </c>
      <c r="W186" s="381" t="s">
        <v>3595</v>
      </c>
      <c r="X186" s="379">
        <v>49430</v>
      </c>
      <c r="Y186" s="380" t="s">
        <v>8</v>
      </c>
      <c r="Z186" s="377">
        <v>490</v>
      </c>
      <c r="AA186" s="378" t="s">
        <v>3595</v>
      </c>
      <c r="AB186" s="379">
        <v>42370</v>
      </c>
      <c r="AC186" s="378" t="s">
        <v>8</v>
      </c>
      <c r="AD186" s="377">
        <v>420</v>
      </c>
      <c r="AE186" s="1032"/>
      <c r="AF186" s="1039"/>
      <c r="AG186" s="1032"/>
      <c r="AH186" s="1034"/>
      <c r="AI186" s="1035"/>
      <c r="AJ186" s="1049"/>
      <c r="AK186" s="1032"/>
      <c r="AL186" s="1047"/>
      <c r="AM186" s="1032"/>
      <c r="AN186" s="1051"/>
      <c r="AO186" s="1032"/>
      <c r="AP186" s="1045"/>
      <c r="AQ186" s="1032"/>
      <c r="AR186" s="1043"/>
      <c r="AS186" s="1032"/>
      <c r="AT186" s="1041"/>
      <c r="AU186" s="1029"/>
      <c r="AV186" s="593">
        <v>7500</v>
      </c>
      <c r="AW186" s="1029"/>
      <c r="AX186" s="1031"/>
      <c r="AY186" s="1032"/>
      <c r="AZ186" s="376">
        <v>10</v>
      </c>
      <c r="BA186" s="1032"/>
      <c r="BB186" s="375">
        <v>70</v>
      </c>
      <c r="BC186" s="1032"/>
      <c r="BD186" s="375">
        <v>50</v>
      </c>
      <c r="BE186" s="1032"/>
      <c r="BF186" s="1051"/>
      <c r="BG186" s="1032"/>
      <c r="BH186" s="1037"/>
      <c r="BI186" s="406"/>
      <c r="BJ186" s="599">
        <v>0.89</v>
      </c>
      <c r="BK186" s="405"/>
      <c r="BL186" s="580"/>
      <c r="BM186" s="580"/>
      <c r="BN186" s="1056"/>
      <c r="BO186" s="364"/>
    </row>
    <row r="187" spans="1:67" s="403" customFormat="1" ht="25.5" customHeight="1">
      <c r="A187" s="1061"/>
      <c r="B187" s="1060" t="s">
        <v>3482</v>
      </c>
      <c r="C187" s="1076" t="s">
        <v>6</v>
      </c>
      <c r="D187" s="402" t="s">
        <v>3470</v>
      </c>
      <c r="E187" s="388"/>
      <c r="F187" s="401">
        <v>27590</v>
      </c>
      <c r="G187" s="400">
        <v>34650</v>
      </c>
      <c r="H187" s="583" t="s">
        <v>3595</v>
      </c>
      <c r="I187" s="399">
        <v>250</v>
      </c>
      <c r="J187" s="398">
        <v>320</v>
      </c>
      <c r="K187" s="397" t="s">
        <v>7</v>
      </c>
      <c r="L187" s="1032" t="s">
        <v>3595</v>
      </c>
      <c r="M187" s="1050">
        <v>1350</v>
      </c>
      <c r="N187" s="1032" t="s">
        <v>3595</v>
      </c>
      <c r="O187" s="1036">
        <v>10</v>
      </c>
      <c r="P187" s="1032" t="s">
        <v>3595</v>
      </c>
      <c r="Q187" s="1050">
        <v>5640</v>
      </c>
      <c r="R187" s="1032" t="s">
        <v>8</v>
      </c>
      <c r="S187" s="1044">
        <v>50</v>
      </c>
      <c r="T187" s="583" t="s">
        <v>3595</v>
      </c>
      <c r="U187" s="396">
        <v>7060</v>
      </c>
      <c r="V187" s="395">
        <v>70</v>
      </c>
      <c r="W187" s="394"/>
      <c r="X187" s="392"/>
      <c r="Y187" s="380"/>
      <c r="Z187" s="393"/>
      <c r="AA187" s="380"/>
      <c r="AB187" s="392" t="s">
        <v>0</v>
      </c>
      <c r="AC187" s="380"/>
      <c r="AD187" s="391"/>
      <c r="AE187" s="1035" t="s">
        <v>3595</v>
      </c>
      <c r="AF187" s="1038" t="s">
        <v>47</v>
      </c>
      <c r="AG187" s="1032" t="s">
        <v>3595</v>
      </c>
      <c r="AH187" s="1033" t="s">
        <v>47</v>
      </c>
      <c r="AI187" s="1035" t="s">
        <v>3607</v>
      </c>
      <c r="AJ187" s="1048">
        <v>5640</v>
      </c>
      <c r="AK187" s="1032" t="s">
        <v>8</v>
      </c>
      <c r="AL187" s="1046">
        <v>50</v>
      </c>
      <c r="AM187" s="1032" t="s">
        <v>8</v>
      </c>
      <c r="AN187" s="1050">
        <v>1040</v>
      </c>
      <c r="AO187" s="1032" t="s">
        <v>3595</v>
      </c>
      <c r="AP187" s="1044">
        <v>10</v>
      </c>
      <c r="AQ187" s="1032" t="s">
        <v>8</v>
      </c>
      <c r="AR187" s="1042">
        <v>300</v>
      </c>
      <c r="AS187" s="1032" t="s">
        <v>8</v>
      </c>
      <c r="AT187" s="1040">
        <v>3</v>
      </c>
      <c r="AU187" s="1029"/>
      <c r="AV187" s="593" t="s">
        <v>17</v>
      </c>
      <c r="AW187" s="1029" t="s">
        <v>3607</v>
      </c>
      <c r="AX187" s="1030" t="s">
        <v>3602</v>
      </c>
      <c r="AY187" s="1032" t="s">
        <v>3601</v>
      </c>
      <c r="AZ187" s="390">
        <v>1500</v>
      </c>
      <c r="BA187" s="1032" t="s">
        <v>3601</v>
      </c>
      <c r="BB187" s="390">
        <v>5640</v>
      </c>
      <c r="BC187" s="1032" t="s">
        <v>3601</v>
      </c>
      <c r="BD187" s="390">
        <v>4050</v>
      </c>
      <c r="BE187" s="1032" t="s">
        <v>8</v>
      </c>
      <c r="BF187" s="1050">
        <v>3290</v>
      </c>
      <c r="BG187" s="1032" t="s">
        <v>3595</v>
      </c>
      <c r="BH187" s="1036">
        <v>30</v>
      </c>
      <c r="BI187" s="406"/>
      <c r="BJ187" s="598" t="s">
        <v>3599</v>
      </c>
      <c r="BK187" s="405"/>
      <c r="BL187" s="580"/>
      <c r="BM187" s="580"/>
      <c r="BN187" s="1056"/>
      <c r="BO187" s="364"/>
    </row>
    <row r="188" spans="1:67" s="403" customFormat="1" ht="25.5" customHeight="1">
      <c r="A188" s="1061"/>
      <c r="B188" s="1075"/>
      <c r="C188" s="1077"/>
      <c r="D188" s="389" t="s">
        <v>3469</v>
      </c>
      <c r="E188" s="388"/>
      <c r="F188" s="387">
        <v>34650</v>
      </c>
      <c r="G188" s="386"/>
      <c r="H188" s="583" t="s">
        <v>3595</v>
      </c>
      <c r="I188" s="383">
        <v>320</v>
      </c>
      <c r="J188" s="385"/>
      <c r="K188" s="384" t="s">
        <v>7</v>
      </c>
      <c r="L188" s="1032"/>
      <c r="M188" s="1051"/>
      <c r="N188" s="1032"/>
      <c r="O188" s="1037"/>
      <c r="P188" s="1032"/>
      <c r="Q188" s="1051"/>
      <c r="R188" s="1032"/>
      <c r="S188" s="1045"/>
      <c r="T188" s="583" t="s">
        <v>3595</v>
      </c>
      <c r="U188" s="383">
        <v>7060</v>
      </c>
      <c r="V188" s="382">
        <v>70</v>
      </c>
      <c r="W188" s="381" t="s">
        <v>3595</v>
      </c>
      <c r="X188" s="379">
        <v>49430</v>
      </c>
      <c r="Y188" s="380" t="s">
        <v>8</v>
      </c>
      <c r="Z188" s="377">
        <v>490</v>
      </c>
      <c r="AA188" s="378" t="s">
        <v>3595</v>
      </c>
      <c r="AB188" s="379">
        <v>42370</v>
      </c>
      <c r="AC188" s="378" t="s">
        <v>8</v>
      </c>
      <c r="AD188" s="377">
        <v>420</v>
      </c>
      <c r="AE188" s="1032"/>
      <c r="AF188" s="1039"/>
      <c r="AG188" s="1032"/>
      <c r="AH188" s="1034"/>
      <c r="AI188" s="1035"/>
      <c r="AJ188" s="1049"/>
      <c r="AK188" s="1032"/>
      <c r="AL188" s="1047"/>
      <c r="AM188" s="1032"/>
      <c r="AN188" s="1051"/>
      <c r="AO188" s="1032"/>
      <c r="AP188" s="1045"/>
      <c r="AQ188" s="1032"/>
      <c r="AR188" s="1043"/>
      <c r="AS188" s="1032"/>
      <c r="AT188" s="1041"/>
      <c r="AU188" s="1029"/>
      <c r="AV188" s="593">
        <v>6130</v>
      </c>
      <c r="AW188" s="1029"/>
      <c r="AX188" s="1031"/>
      <c r="AY188" s="1032"/>
      <c r="AZ188" s="376">
        <v>10</v>
      </c>
      <c r="BA188" s="1032"/>
      <c r="BB188" s="375">
        <v>50</v>
      </c>
      <c r="BC188" s="1032"/>
      <c r="BD188" s="375">
        <v>40</v>
      </c>
      <c r="BE188" s="1032"/>
      <c r="BF188" s="1051"/>
      <c r="BG188" s="1032"/>
      <c r="BH188" s="1037"/>
      <c r="BJ188" s="599">
        <v>0.92</v>
      </c>
      <c r="BK188" s="404"/>
      <c r="BL188" s="580"/>
      <c r="BM188" s="580"/>
      <c r="BN188" s="1056"/>
      <c r="BO188" s="364"/>
    </row>
    <row r="189" spans="1:67" s="374" customFormat="1" ht="25.5" customHeight="1">
      <c r="A189" s="1061"/>
      <c r="B189" s="1060" t="s">
        <v>3481</v>
      </c>
      <c r="C189" s="1076" t="s">
        <v>6</v>
      </c>
      <c r="D189" s="402" t="s">
        <v>3470</v>
      </c>
      <c r="E189" s="388"/>
      <c r="F189" s="401">
        <v>26040</v>
      </c>
      <c r="G189" s="400">
        <v>33100</v>
      </c>
      <c r="H189" s="583" t="s">
        <v>3595</v>
      </c>
      <c r="I189" s="399">
        <v>240</v>
      </c>
      <c r="J189" s="398">
        <v>310</v>
      </c>
      <c r="K189" s="397" t="s">
        <v>7</v>
      </c>
      <c r="L189" s="1032" t="s">
        <v>3595</v>
      </c>
      <c r="M189" s="1050">
        <v>1130</v>
      </c>
      <c r="N189" s="1032" t="s">
        <v>3595</v>
      </c>
      <c r="O189" s="1036">
        <v>10</v>
      </c>
      <c r="P189" s="1032" t="s">
        <v>3595</v>
      </c>
      <c r="Q189" s="1050">
        <v>4700</v>
      </c>
      <c r="R189" s="1032" t="s">
        <v>8</v>
      </c>
      <c r="S189" s="1044">
        <v>40</v>
      </c>
      <c r="T189" s="583" t="s">
        <v>3595</v>
      </c>
      <c r="U189" s="396">
        <v>7060</v>
      </c>
      <c r="V189" s="395">
        <v>70</v>
      </c>
      <c r="W189" s="394"/>
      <c r="X189" s="392"/>
      <c r="Y189" s="380"/>
      <c r="Z189" s="393"/>
      <c r="AA189" s="380"/>
      <c r="AB189" s="392" t="s">
        <v>0</v>
      </c>
      <c r="AC189" s="380"/>
      <c r="AD189" s="391"/>
      <c r="AE189" s="1035" t="s">
        <v>3595</v>
      </c>
      <c r="AF189" s="1038" t="s">
        <v>47</v>
      </c>
      <c r="AG189" s="1032" t="s">
        <v>3595</v>
      </c>
      <c r="AH189" s="1033" t="s">
        <v>47</v>
      </c>
      <c r="AI189" s="1035" t="s">
        <v>3607</v>
      </c>
      <c r="AJ189" s="1048">
        <v>4700</v>
      </c>
      <c r="AK189" s="1032" t="s">
        <v>8</v>
      </c>
      <c r="AL189" s="1046">
        <v>40</v>
      </c>
      <c r="AM189" s="1032" t="s">
        <v>8</v>
      </c>
      <c r="AN189" s="1050">
        <v>860</v>
      </c>
      <c r="AO189" s="1032" t="s">
        <v>3595</v>
      </c>
      <c r="AP189" s="1044">
        <v>8</v>
      </c>
      <c r="AQ189" s="1032" t="s">
        <v>8</v>
      </c>
      <c r="AR189" s="1042">
        <v>270</v>
      </c>
      <c r="AS189" s="1032" t="s">
        <v>8</v>
      </c>
      <c r="AT189" s="1040">
        <v>2</v>
      </c>
      <c r="AU189" s="1029"/>
      <c r="AV189" s="593" t="s">
        <v>18</v>
      </c>
      <c r="AW189" s="1029" t="s">
        <v>3607</v>
      </c>
      <c r="AX189" s="1030" t="s">
        <v>3602</v>
      </c>
      <c r="AY189" s="1032" t="s">
        <v>3601</v>
      </c>
      <c r="AZ189" s="390">
        <v>1250</v>
      </c>
      <c r="BA189" s="1032" t="s">
        <v>3601</v>
      </c>
      <c r="BB189" s="390">
        <v>4700</v>
      </c>
      <c r="BC189" s="1032" t="s">
        <v>3601</v>
      </c>
      <c r="BD189" s="390">
        <v>3370</v>
      </c>
      <c r="BE189" s="1032" t="s">
        <v>8</v>
      </c>
      <c r="BF189" s="1050">
        <v>2740</v>
      </c>
      <c r="BG189" s="1032" t="s">
        <v>3595</v>
      </c>
      <c r="BH189" s="1036">
        <v>20</v>
      </c>
      <c r="BI189" s="581"/>
      <c r="BJ189" s="598" t="s">
        <v>3599</v>
      </c>
      <c r="BK189" s="590"/>
      <c r="BL189" s="580"/>
      <c r="BM189" s="580"/>
      <c r="BN189" s="1056"/>
      <c r="BO189" s="364"/>
    </row>
    <row r="190" spans="1:67" s="374" customFormat="1" ht="25.5" customHeight="1">
      <c r="A190" s="1061"/>
      <c r="B190" s="1075"/>
      <c r="C190" s="1077"/>
      <c r="D190" s="389" t="s">
        <v>3469</v>
      </c>
      <c r="E190" s="388"/>
      <c r="F190" s="387">
        <v>33100</v>
      </c>
      <c r="G190" s="386"/>
      <c r="H190" s="583" t="s">
        <v>3595</v>
      </c>
      <c r="I190" s="383">
        <v>310</v>
      </c>
      <c r="J190" s="385"/>
      <c r="K190" s="384" t="s">
        <v>7</v>
      </c>
      <c r="L190" s="1032"/>
      <c r="M190" s="1051"/>
      <c r="N190" s="1032"/>
      <c r="O190" s="1037"/>
      <c r="P190" s="1032"/>
      <c r="Q190" s="1051"/>
      <c r="R190" s="1032"/>
      <c r="S190" s="1045"/>
      <c r="T190" s="583" t="s">
        <v>3595</v>
      </c>
      <c r="U190" s="383">
        <v>7060</v>
      </c>
      <c r="V190" s="382">
        <v>70</v>
      </c>
      <c r="W190" s="381" t="s">
        <v>3595</v>
      </c>
      <c r="X190" s="379">
        <v>49430</v>
      </c>
      <c r="Y190" s="380" t="s">
        <v>8</v>
      </c>
      <c r="Z190" s="377">
        <v>490</v>
      </c>
      <c r="AA190" s="378" t="s">
        <v>3595</v>
      </c>
      <c r="AB190" s="379">
        <v>42370</v>
      </c>
      <c r="AC190" s="378" t="s">
        <v>8</v>
      </c>
      <c r="AD190" s="377">
        <v>420</v>
      </c>
      <c r="AE190" s="1032"/>
      <c r="AF190" s="1039"/>
      <c r="AG190" s="1032"/>
      <c r="AH190" s="1034"/>
      <c r="AI190" s="1035"/>
      <c r="AJ190" s="1049"/>
      <c r="AK190" s="1032"/>
      <c r="AL190" s="1047"/>
      <c r="AM190" s="1032"/>
      <c r="AN190" s="1051"/>
      <c r="AO190" s="1032"/>
      <c r="AP190" s="1045"/>
      <c r="AQ190" s="1032"/>
      <c r="AR190" s="1043"/>
      <c r="AS190" s="1032"/>
      <c r="AT190" s="1041"/>
      <c r="AU190" s="1029"/>
      <c r="AV190" s="593">
        <v>5220</v>
      </c>
      <c r="AW190" s="1029"/>
      <c r="AX190" s="1031"/>
      <c r="AY190" s="1032"/>
      <c r="AZ190" s="376">
        <v>10</v>
      </c>
      <c r="BA190" s="1032"/>
      <c r="BB190" s="375">
        <v>40</v>
      </c>
      <c r="BC190" s="1032"/>
      <c r="BD190" s="375">
        <v>30</v>
      </c>
      <c r="BE190" s="1032"/>
      <c r="BF190" s="1051"/>
      <c r="BG190" s="1032"/>
      <c r="BH190" s="1037"/>
      <c r="BI190" s="581"/>
      <c r="BJ190" s="599">
        <v>0.91</v>
      </c>
      <c r="BK190" s="590"/>
      <c r="BL190" s="580"/>
      <c r="BM190" s="580"/>
      <c r="BN190" s="1056"/>
      <c r="BO190" s="364"/>
    </row>
    <row r="191" spans="1:67" s="374" customFormat="1" ht="25.5" customHeight="1">
      <c r="A191" s="1061"/>
      <c r="B191" s="1060" t="s">
        <v>3480</v>
      </c>
      <c r="C191" s="1076" t="s">
        <v>6</v>
      </c>
      <c r="D191" s="402" t="s">
        <v>3470</v>
      </c>
      <c r="E191" s="388"/>
      <c r="F191" s="401">
        <v>25620</v>
      </c>
      <c r="G191" s="400">
        <v>32680</v>
      </c>
      <c r="H191" s="583" t="s">
        <v>3595</v>
      </c>
      <c r="I191" s="399">
        <v>230</v>
      </c>
      <c r="J191" s="398">
        <v>310</v>
      </c>
      <c r="K191" s="397" t="s">
        <v>7</v>
      </c>
      <c r="L191" s="1032" t="s">
        <v>3595</v>
      </c>
      <c r="M191" s="1050">
        <v>960</v>
      </c>
      <c r="N191" s="1032" t="s">
        <v>3595</v>
      </c>
      <c r="O191" s="1036">
        <v>9</v>
      </c>
      <c r="P191" s="1032" t="s">
        <v>3595</v>
      </c>
      <c r="Q191" s="1050">
        <v>4030</v>
      </c>
      <c r="R191" s="1032" t="s">
        <v>8</v>
      </c>
      <c r="S191" s="1044">
        <v>40</v>
      </c>
      <c r="T191" s="583" t="s">
        <v>3595</v>
      </c>
      <c r="U191" s="396">
        <v>7060</v>
      </c>
      <c r="V191" s="395">
        <v>70</v>
      </c>
      <c r="W191" s="394"/>
      <c r="X191" s="392"/>
      <c r="Y191" s="380"/>
      <c r="Z191" s="393"/>
      <c r="AA191" s="380"/>
      <c r="AB191" s="392" t="s">
        <v>0</v>
      </c>
      <c r="AC191" s="380"/>
      <c r="AD191" s="391"/>
      <c r="AE191" s="1035" t="s">
        <v>3595</v>
      </c>
      <c r="AF191" s="1038" t="s">
        <v>47</v>
      </c>
      <c r="AG191" s="1032" t="s">
        <v>3595</v>
      </c>
      <c r="AH191" s="1033" t="s">
        <v>47</v>
      </c>
      <c r="AI191" s="1035" t="s">
        <v>3607</v>
      </c>
      <c r="AJ191" s="1048">
        <v>4030</v>
      </c>
      <c r="AK191" s="1032" t="s">
        <v>8</v>
      </c>
      <c r="AL191" s="1046">
        <v>40</v>
      </c>
      <c r="AM191" s="1032" t="s">
        <v>8</v>
      </c>
      <c r="AN191" s="1050">
        <v>740</v>
      </c>
      <c r="AO191" s="1032" t="s">
        <v>3595</v>
      </c>
      <c r="AP191" s="1044">
        <v>7</v>
      </c>
      <c r="AQ191" s="1032" t="s">
        <v>8</v>
      </c>
      <c r="AR191" s="1042">
        <v>250</v>
      </c>
      <c r="AS191" s="1032" t="s">
        <v>8</v>
      </c>
      <c r="AT191" s="1040">
        <v>2</v>
      </c>
      <c r="AU191" s="1029"/>
      <c r="AV191" s="593" t="s">
        <v>19</v>
      </c>
      <c r="AW191" s="1029" t="s">
        <v>3607</v>
      </c>
      <c r="AX191" s="1030" t="s">
        <v>3602</v>
      </c>
      <c r="AY191" s="1032" t="s">
        <v>3601</v>
      </c>
      <c r="AZ191" s="390">
        <v>1070</v>
      </c>
      <c r="BA191" s="1032" t="s">
        <v>3601</v>
      </c>
      <c r="BB191" s="390">
        <v>4030</v>
      </c>
      <c r="BC191" s="1032" t="s">
        <v>3601</v>
      </c>
      <c r="BD191" s="390">
        <v>2890</v>
      </c>
      <c r="BE191" s="1032" t="s">
        <v>8</v>
      </c>
      <c r="BF191" s="1050">
        <v>2350</v>
      </c>
      <c r="BG191" s="1032" t="s">
        <v>3595</v>
      </c>
      <c r="BH191" s="1036">
        <v>20</v>
      </c>
      <c r="BI191" s="581"/>
      <c r="BJ191" s="598" t="s">
        <v>3599</v>
      </c>
      <c r="BK191" s="590"/>
      <c r="BL191" s="580"/>
      <c r="BM191" s="580"/>
      <c r="BN191" s="1056"/>
      <c r="BO191" s="364"/>
    </row>
    <row r="192" spans="1:67" s="374" customFormat="1" ht="25.5" customHeight="1">
      <c r="A192" s="1061"/>
      <c r="B192" s="1075"/>
      <c r="C192" s="1077"/>
      <c r="D192" s="389" t="s">
        <v>3469</v>
      </c>
      <c r="E192" s="388"/>
      <c r="F192" s="387">
        <v>32680</v>
      </c>
      <c r="G192" s="386"/>
      <c r="H192" s="583" t="s">
        <v>3595</v>
      </c>
      <c r="I192" s="383">
        <v>310</v>
      </c>
      <c r="J192" s="385"/>
      <c r="K192" s="384" t="s">
        <v>7</v>
      </c>
      <c r="L192" s="1032"/>
      <c r="M192" s="1051"/>
      <c r="N192" s="1032"/>
      <c r="O192" s="1037"/>
      <c r="P192" s="1032"/>
      <c r="Q192" s="1051"/>
      <c r="R192" s="1032"/>
      <c r="S192" s="1045"/>
      <c r="T192" s="583" t="s">
        <v>3595</v>
      </c>
      <c r="U192" s="383">
        <v>7060</v>
      </c>
      <c r="V192" s="382">
        <v>70</v>
      </c>
      <c r="W192" s="381" t="s">
        <v>3595</v>
      </c>
      <c r="X192" s="379">
        <v>49430</v>
      </c>
      <c r="Y192" s="380" t="s">
        <v>8</v>
      </c>
      <c r="Z192" s="377">
        <v>490</v>
      </c>
      <c r="AA192" s="378" t="s">
        <v>3595</v>
      </c>
      <c r="AB192" s="379">
        <v>42370</v>
      </c>
      <c r="AC192" s="378" t="s">
        <v>8</v>
      </c>
      <c r="AD192" s="377">
        <v>420</v>
      </c>
      <c r="AE192" s="1032"/>
      <c r="AF192" s="1039"/>
      <c r="AG192" s="1032"/>
      <c r="AH192" s="1034"/>
      <c r="AI192" s="1035"/>
      <c r="AJ192" s="1049"/>
      <c r="AK192" s="1032"/>
      <c r="AL192" s="1047"/>
      <c r="AM192" s="1032"/>
      <c r="AN192" s="1051"/>
      <c r="AO192" s="1032"/>
      <c r="AP192" s="1045"/>
      <c r="AQ192" s="1032"/>
      <c r="AR192" s="1043"/>
      <c r="AS192" s="1032"/>
      <c r="AT192" s="1041"/>
      <c r="AU192" s="1029"/>
      <c r="AV192" s="593">
        <v>4660</v>
      </c>
      <c r="AW192" s="1029"/>
      <c r="AX192" s="1031"/>
      <c r="AY192" s="1032"/>
      <c r="AZ192" s="376">
        <v>10</v>
      </c>
      <c r="BA192" s="1032"/>
      <c r="BB192" s="375">
        <v>40</v>
      </c>
      <c r="BC192" s="1032"/>
      <c r="BD192" s="375">
        <v>20</v>
      </c>
      <c r="BE192" s="1032"/>
      <c r="BF192" s="1051"/>
      <c r="BG192" s="1032"/>
      <c r="BH192" s="1037"/>
      <c r="BI192" s="581"/>
      <c r="BJ192" s="599">
        <v>0.91</v>
      </c>
      <c r="BK192" s="590"/>
      <c r="BL192" s="580"/>
      <c r="BM192" s="580"/>
      <c r="BN192" s="1056"/>
      <c r="BO192" s="364"/>
    </row>
    <row r="193" spans="1:67" s="374" customFormat="1" ht="25.5" customHeight="1">
      <c r="A193" s="1061"/>
      <c r="B193" s="1060" t="s">
        <v>3479</v>
      </c>
      <c r="C193" s="1076" t="s">
        <v>6</v>
      </c>
      <c r="D193" s="402" t="s">
        <v>3470</v>
      </c>
      <c r="E193" s="388"/>
      <c r="F193" s="401">
        <v>24730</v>
      </c>
      <c r="G193" s="400">
        <v>31790</v>
      </c>
      <c r="H193" s="583" t="s">
        <v>3595</v>
      </c>
      <c r="I193" s="399">
        <v>230</v>
      </c>
      <c r="J193" s="398">
        <v>300</v>
      </c>
      <c r="K193" s="397" t="s">
        <v>7</v>
      </c>
      <c r="L193" s="1032" t="s">
        <v>3595</v>
      </c>
      <c r="M193" s="1050">
        <v>840</v>
      </c>
      <c r="N193" s="1032" t="s">
        <v>3595</v>
      </c>
      <c r="O193" s="1036">
        <v>8</v>
      </c>
      <c r="P193" s="1032" t="s">
        <v>3595</v>
      </c>
      <c r="Q193" s="1050">
        <v>3530</v>
      </c>
      <c r="R193" s="1032" t="s">
        <v>8</v>
      </c>
      <c r="S193" s="1044">
        <v>30</v>
      </c>
      <c r="T193" s="583" t="s">
        <v>3595</v>
      </c>
      <c r="U193" s="396">
        <v>7060</v>
      </c>
      <c r="V193" s="395">
        <v>70</v>
      </c>
      <c r="W193" s="394"/>
      <c r="X193" s="392"/>
      <c r="Y193" s="380"/>
      <c r="Z193" s="393"/>
      <c r="AA193" s="380"/>
      <c r="AB193" s="392" t="s">
        <v>0</v>
      </c>
      <c r="AC193" s="380"/>
      <c r="AD193" s="391"/>
      <c r="AE193" s="1035" t="s">
        <v>3595</v>
      </c>
      <c r="AF193" s="1038" t="s">
        <v>47</v>
      </c>
      <c r="AG193" s="1032" t="s">
        <v>3595</v>
      </c>
      <c r="AH193" s="1033" t="s">
        <v>47</v>
      </c>
      <c r="AI193" s="1035" t="s">
        <v>3607</v>
      </c>
      <c r="AJ193" s="1048">
        <v>3530</v>
      </c>
      <c r="AK193" s="1032" t="s">
        <v>8</v>
      </c>
      <c r="AL193" s="1046">
        <v>30</v>
      </c>
      <c r="AM193" s="1032" t="s">
        <v>8</v>
      </c>
      <c r="AN193" s="1050">
        <v>650</v>
      </c>
      <c r="AO193" s="1032" t="s">
        <v>3595</v>
      </c>
      <c r="AP193" s="1044">
        <v>6</v>
      </c>
      <c r="AQ193" s="1032" t="s">
        <v>8</v>
      </c>
      <c r="AR193" s="1042">
        <v>230</v>
      </c>
      <c r="AS193" s="1032" t="s">
        <v>8</v>
      </c>
      <c r="AT193" s="1040">
        <v>2</v>
      </c>
      <c r="AU193" s="1029"/>
      <c r="AV193" s="593" t="s">
        <v>20</v>
      </c>
      <c r="AW193" s="1029" t="s">
        <v>3607</v>
      </c>
      <c r="AX193" s="1030" t="s">
        <v>3602</v>
      </c>
      <c r="AY193" s="1032" t="s">
        <v>3601</v>
      </c>
      <c r="AZ193" s="390">
        <v>930</v>
      </c>
      <c r="BA193" s="1032" t="s">
        <v>3601</v>
      </c>
      <c r="BB193" s="390">
        <v>3530</v>
      </c>
      <c r="BC193" s="1032" t="s">
        <v>3601</v>
      </c>
      <c r="BD193" s="390">
        <v>2530</v>
      </c>
      <c r="BE193" s="1032" t="s">
        <v>8</v>
      </c>
      <c r="BF193" s="1050">
        <v>2050</v>
      </c>
      <c r="BG193" s="1032" t="s">
        <v>3595</v>
      </c>
      <c r="BH193" s="1036">
        <v>20</v>
      </c>
      <c r="BI193" s="581"/>
      <c r="BJ193" s="598" t="s">
        <v>3599</v>
      </c>
      <c r="BK193" s="590"/>
      <c r="BL193" s="580"/>
      <c r="BM193" s="580"/>
      <c r="BN193" s="1056"/>
      <c r="BO193" s="364"/>
    </row>
    <row r="194" spans="1:67" s="374" customFormat="1" ht="25.5" customHeight="1">
      <c r="A194" s="1061"/>
      <c r="B194" s="1075"/>
      <c r="C194" s="1077"/>
      <c r="D194" s="389" t="s">
        <v>3469</v>
      </c>
      <c r="E194" s="388"/>
      <c r="F194" s="387">
        <v>31790</v>
      </c>
      <c r="G194" s="386"/>
      <c r="H194" s="583" t="s">
        <v>3595</v>
      </c>
      <c r="I194" s="383">
        <v>300</v>
      </c>
      <c r="J194" s="385"/>
      <c r="K194" s="384" t="s">
        <v>7</v>
      </c>
      <c r="L194" s="1032"/>
      <c r="M194" s="1051"/>
      <c r="N194" s="1032"/>
      <c r="O194" s="1037"/>
      <c r="P194" s="1032"/>
      <c r="Q194" s="1051"/>
      <c r="R194" s="1032"/>
      <c r="S194" s="1045"/>
      <c r="T194" s="583" t="s">
        <v>3595</v>
      </c>
      <c r="U194" s="383">
        <v>7060</v>
      </c>
      <c r="V194" s="382">
        <v>70</v>
      </c>
      <c r="W194" s="381" t="s">
        <v>3595</v>
      </c>
      <c r="X194" s="379">
        <v>49430</v>
      </c>
      <c r="Y194" s="380" t="s">
        <v>8</v>
      </c>
      <c r="Z194" s="377">
        <v>490</v>
      </c>
      <c r="AA194" s="378" t="s">
        <v>3595</v>
      </c>
      <c r="AB194" s="379">
        <v>42370</v>
      </c>
      <c r="AC194" s="378" t="s">
        <v>8</v>
      </c>
      <c r="AD194" s="377">
        <v>420</v>
      </c>
      <c r="AE194" s="1032"/>
      <c r="AF194" s="1039"/>
      <c r="AG194" s="1032"/>
      <c r="AH194" s="1034"/>
      <c r="AI194" s="1035"/>
      <c r="AJ194" s="1049"/>
      <c r="AK194" s="1032"/>
      <c r="AL194" s="1047"/>
      <c r="AM194" s="1032"/>
      <c r="AN194" s="1051"/>
      <c r="AO194" s="1032"/>
      <c r="AP194" s="1045"/>
      <c r="AQ194" s="1032"/>
      <c r="AR194" s="1043"/>
      <c r="AS194" s="1032"/>
      <c r="AT194" s="1041"/>
      <c r="AU194" s="1029"/>
      <c r="AV194" s="593">
        <v>4250</v>
      </c>
      <c r="AW194" s="1029"/>
      <c r="AX194" s="1031"/>
      <c r="AY194" s="1032"/>
      <c r="AZ194" s="376">
        <v>9</v>
      </c>
      <c r="BA194" s="1032"/>
      <c r="BB194" s="375">
        <v>30</v>
      </c>
      <c r="BC194" s="1032"/>
      <c r="BD194" s="375">
        <v>20</v>
      </c>
      <c r="BE194" s="1032"/>
      <c r="BF194" s="1051"/>
      <c r="BG194" s="1032"/>
      <c r="BH194" s="1037"/>
      <c r="BI194" s="581"/>
      <c r="BJ194" s="599">
        <v>0.92</v>
      </c>
      <c r="BK194" s="590"/>
      <c r="BL194" s="580"/>
      <c r="BM194" s="580"/>
      <c r="BN194" s="1056"/>
      <c r="BO194" s="364"/>
    </row>
    <row r="195" spans="1:67" s="374" customFormat="1" ht="25.5" customHeight="1">
      <c r="A195" s="1061"/>
      <c r="B195" s="1060" t="s">
        <v>3478</v>
      </c>
      <c r="C195" s="1076" t="s">
        <v>6</v>
      </c>
      <c r="D195" s="402" t="s">
        <v>3470</v>
      </c>
      <c r="E195" s="388"/>
      <c r="F195" s="401">
        <v>24020</v>
      </c>
      <c r="G195" s="400">
        <v>31080</v>
      </c>
      <c r="H195" s="583" t="s">
        <v>3595</v>
      </c>
      <c r="I195" s="399">
        <v>220</v>
      </c>
      <c r="J195" s="398">
        <v>290</v>
      </c>
      <c r="K195" s="397" t="s">
        <v>7</v>
      </c>
      <c r="L195" s="1032" t="s">
        <v>3595</v>
      </c>
      <c r="M195" s="1050">
        <v>750</v>
      </c>
      <c r="N195" s="1032" t="s">
        <v>3595</v>
      </c>
      <c r="O195" s="1036">
        <v>7</v>
      </c>
      <c r="P195" s="1032" t="s">
        <v>3595</v>
      </c>
      <c r="Q195" s="1050">
        <v>3130</v>
      </c>
      <c r="R195" s="1032" t="s">
        <v>8</v>
      </c>
      <c r="S195" s="1044">
        <v>30</v>
      </c>
      <c r="T195" s="583" t="s">
        <v>3595</v>
      </c>
      <c r="U195" s="396">
        <v>7060</v>
      </c>
      <c r="V195" s="395">
        <v>70</v>
      </c>
      <c r="W195" s="394"/>
      <c r="X195" s="392"/>
      <c r="Y195" s="380"/>
      <c r="Z195" s="393"/>
      <c r="AA195" s="380"/>
      <c r="AB195" s="392" t="s">
        <v>0</v>
      </c>
      <c r="AC195" s="380"/>
      <c r="AD195" s="391"/>
      <c r="AE195" s="1035" t="s">
        <v>3595</v>
      </c>
      <c r="AF195" s="1038">
        <v>640</v>
      </c>
      <c r="AG195" s="1032" t="s">
        <v>3595</v>
      </c>
      <c r="AH195" s="1033">
        <v>6</v>
      </c>
      <c r="AI195" s="1035" t="s">
        <v>3607</v>
      </c>
      <c r="AJ195" s="1048">
        <v>3130</v>
      </c>
      <c r="AK195" s="1032" t="s">
        <v>8</v>
      </c>
      <c r="AL195" s="1046">
        <v>30</v>
      </c>
      <c r="AM195" s="1032" t="s">
        <v>8</v>
      </c>
      <c r="AN195" s="1050">
        <v>570</v>
      </c>
      <c r="AO195" s="1032" t="s">
        <v>3595</v>
      </c>
      <c r="AP195" s="1044">
        <v>5</v>
      </c>
      <c r="AQ195" s="1032" t="s">
        <v>8</v>
      </c>
      <c r="AR195" s="1042">
        <v>220</v>
      </c>
      <c r="AS195" s="1032" t="s">
        <v>8</v>
      </c>
      <c r="AT195" s="1040">
        <v>2</v>
      </c>
      <c r="AU195" s="1029"/>
      <c r="AV195" s="593" t="s">
        <v>21</v>
      </c>
      <c r="AW195" s="1029" t="s">
        <v>3607</v>
      </c>
      <c r="AX195" s="1030" t="s">
        <v>3602</v>
      </c>
      <c r="AY195" s="1032" t="s">
        <v>3601</v>
      </c>
      <c r="AZ195" s="390">
        <v>830</v>
      </c>
      <c r="BA195" s="1032" t="s">
        <v>3601</v>
      </c>
      <c r="BB195" s="390">
        <v>3130</v>
      </c>
      <c r="BC195" s="1032" t="s">
        <v>3601</v>
      </c>
      <c r="BD195" s="390">
        <v>2250</v>
      </c>
      <c r="BE195" s="1032" t="s">
        <v>8</v>
      </c>
      <c r="BF195" s="1050">
        <v>1820</v>
      </c>
      <c r="BG195" s="1032" t="s">
        <v>3595</v>
      </c>
      <c r="BH195" s="1036">
        <v>10</v>
      </c>
      <c r="BI195" s="581"/>
      <c r="BJ195" s="598" t="s">
        <v>3599</v>
      </c>
      <c r="BK195" s="590"/>
      <c r="BL195" s="580"/>
      <c r="BM195" s="580"/>
      <c r="BN195" s="1056"/>
      <c r="BO195" s="364"/>
    </row>
    <row r="196" spans="1:67" s="374" customFormat="1" ht="25.5" customHeight="1">
      <c r="A196" s="1061"/>
      <c r="B196" s="1075"/>
      <c r="C196" s="1077"/>
      <c r="D196" s="389" t="s">
        <v>3469</v>
      </c>
      <c r="E196" s="388"/>
      <c r="F196" s="387">
        <v>31080</v>
      </c>
      <c r="G196" s="386"/>
      <c r="H196" s="583" t="s">
        <v>3595</v>
      </c>
      <c r="I196" s="383">
        <v>290</v>
      </c>
      <c r="J196" s="385"/>
      <c r="K196" s="384" t="s">
        <v>7</v>
      </c>
      <c r="L196" s="1032"/>
      <c r="M196" s="1051"/>
      <c r="N196" s="1032"/>
      <c r="O196" s="1037"/>
      <c r="P196" s="1032"/>
      <c r="Q196" s="1051"/>
      <c r="R196" s="1032"/>
      <c r="S196" s="1045"/>
      <c r="T196" s="583" t="s">
        <v>3595</v>
      </c>
      <c r="U196" s="383">
        <v>7060</v>
      </c>
      <c r="V196" s="382">
        <v>70</v>
      </c>
      <c r="W196" s="381" t="s">
        <v>3595</v>
      </c>
      <c r="X196" s="379">
        <v>49430</v>
      </c>
      <c r="Y196" s="380" t="s">
        <v>8</v>
      </c>
      <c r="Z196" s="377">
        <v>490</v>
      </c>
      <c r="AA196" s="378" t="s">
        <v>3595</v>
      </c>
      <c r="AB196" s="379">
        <v>42370</v>
      </c>
      <c r="AC196" s="378" t="s">
        <v>8</v>
      </c>
      <c r="AD196" s="377">
        <v>420</v>
      </c>
      <c r="AE196" s="1032"/>
      <c r="AF196" s="1039"/>
      <c r="AG196" s="1032"/>
      <c r="AH196" s="1034"/>
      <c r="AI196" s="1035"/>
      <c r="AJ196" s="1049"/>
      <c r="AK196" s="1032"/>
      <c r="AL196" s="1047"/>
      <c r="AM196" s="1032"/>
      <c r="AN196" s="1051"/>
      <c r="AO196" s="1032"/>
      <c r="AP196" s="1045"/>
      <c r="AQ196" s="1032"/>
      <c r="AR196" s="1043"/>
      <c r="AS196" s="1032"/>
      <c r="AT196" s="1041"/>
      <c r="AU196" s="1029"/>
      <c r="AV196" s="593">
        <v>3920</v>
      </c>
      <c r="AW196" s="1029"/>
      <c r="AX196" s="1031"/>
      <c r="AY196" s="1032"/>
      <c r="AZ196" s="376">
        <v>8</v>
      </c>
      <c r="BA196" s="1032"/>
      <c r="BB196" s="375">
        <v>30</v>
      </c>
      <c r="BC196" s="1032"/>
      <c r="BD196" s="375">
        <v>20</v>
      </c>
      <c r="BE196" s="1032"/>
      <c r="BF196" s="1051"/>
      <c r="BG196" s="1032"/>
      <c r="BH196" s="1037"/>
      <c r="BI196" s="581"/>
      <c r="BJ196" s="599">
        <v>0.95</v>
      </c>
      <c r="BK196" s="590"/>
      <c r="BL196" s="580"/>
      <c r="BM196" s="580"/>
      <c r="BN196" s="1056"/>
      <c r="BO196" s="364"/>
    </row>
    <row r="197" spans="1:67" s="374" customFormat="1" ht="25.5" customHeight="1">
      <c r="A197" s="1061"/>
      <c r="B197" s="1060" t="s">
        <v>3477</v>
      </c>
      <c r="C197" s="1076" t="s">
        <v>6</v>
      </c>
      <c r="D197" s="402" t="s">
        <v>3470</v>
      </c>
      <c r="E197" s="388"/>
      <c r="F197" s="401">
        <v>23470</v>
      </c>
      <c r="G197" s="400">
        <v>30530</v>
      </c>
      <c r="H197" s="583" t="s">
        <v>3595</v>
      </c>
      <c r="I197" s="399">
        <v>210</v>
      </c>
      <c r="J197" s="398">
        <v>280</v>
      </c>
      <c r="K197" s="397" t="s">
        <v>7</v>
      </c>
      <c r="L197" s="1032" t="s">
        <v>3595</v>
      </c>
      <c r="M197" s="1050">
        <v>670</v>
      </c>
      <c r="N197" s="1032" t="s">
        <v>3595</v>
      </c>
      <c r="O197" s="1036">
        <v>6</v>
      </c>
      <c r="P197" s="1032" t="s">
        <v>3595</v>
      </c>
      <c r="Q197" s="1050">
        <v>2820</v>
      </c>
      <c r="R197" s="1032" t="s">
        <v>8</v>
      </c>
      <c r="S197" s="1044">
        <v>20</v>
      </c>
      <c r="T197" s="583" t="s">
        <v>3595</v>
      </c>
      <c r="U197" s="396">
        <v>7060</v>
      </c>
      <c r="V197" s="395">
        <v>70</v>
      </c>
      <c r="W197" s="394"/>
      <c r="X197" s="392"/>
      <c r="Y197" s="380"/>
      <c r="Z197" s="393"/>
      <c r="AA197" s="380"/>
      <c r="AB197" s="392" t="s">
        <v>0</v>
      </c>
      <c r="AC197" s="380"/>
      <c r="AD197" s="391"/>
      <c r="AE197" s="1035" t="s">
        <v>3595</v>
      </c>
      <c r="AF197" s="1038">
        <v>570</v>
      </c>
      <c r="AG197" s="1032" t="s">
        <v>3595</v>
      </c>
      <c r="AH197" s="1033">
        <v>5</v>
      </c>
      <c r="AI197" s="1035" t="s">
        <v>3607</v>
      </c>
      <c r="AJ197" s="1048">
        <v>2820</v>
      </c>
      <c r="AK197" s="1032" t="s">
        <v>8</v>
      </c>
      <c r="AL197" s="1046">
        <v>20</v>
      </c>
      <c r="AM197" s="1032" t="s">
        <v>8</v>
      </c>
      <c r="AN197" s="1050">
        <v>520</v>
      </c>
      <c r="AO197" s="1032" t="s">
        <v>3595</v>
      </c>
      <c r="AP197" s="1044">
        <v>5</v>
      </c>
      <c r="AQ197" s="1032" t="s">
        <v>8</v>
      </c>
      <c r="AR197" s="1042">
        <v>210</v>
      </c>
      <c r="AS197" s="1032" t="s">
        <v>8</v>
      </c>
      <c r="AT197" s="1040">
        <v>2</v>
      </c>
      <c r="AU197" s="1029"/>
      <c r="AV197" s="593" t="s">
        <v>39</v>
      </c>
      <c r="AW197" s="1029" t="s">
        <v>3607</v>
      </c>
      <c r="AX197" s="1030" t="s">
        <v>3602</v>
      </c>
      <c r="AY197" s="1032" t="s">
        <v>3601</v>
      </c>
      <c r="AZ197" s="390">
        <v>750</v>
      </c>
      <c r="BA197" s="1032" t="s">
        <v>3601</v>
      </c>
      <c r="BB197" s="390">
        <v>2820</v>
      </c>
      <c r="BC197" s="1032" t="s">
        <v>3601</v>
      </c>
      <c r="BD197" s="390">
        <v>2020</v>
      </c>
      <c r="BE197" s="1032" t="s">
        <v>8</v>
      </c>
      <c r="BF197" s="1050">
        <v>1640</v>
      </c>
      <c r="BG197" s="1032" t="s">
        <v>3595</v>
      </c>
      <c r="BH197" s="1036">
        <v>10</v>
      </c>
      <c r="BI197" s="581"/>
      <c r="BJ197" s="598" t="s">
        <v>3599</v>
      </c>
      <c r="BK197" s="590"/>
      <c r="BL197" s="580"/>
      <c r="BM197" s="580"/>
      <c r="BN197" s="1056"/>
      <c r="BO197" s="364"/>
    </row>
    <row r="198" spans="1:67" s="374" customFormat="1" ht="25.5" customHeight="1">
      <c r="A198" s="1061"/>
      <c r="B198" s="1075"/>
      <c r="C198" s="1077"/>
      <c r="D198" s="389" t="s">
        <v>3469</v>
      </c>
      <c r="E198" s="388"/>
      <c r="F198" s="387">
        <v>30530</v>
      </c>
      <c r="G198" s="386"/>
      <c r="H198" s="583" t="s">
        <v>3595</v>
      </c>
      <c r="I198" s="383">
        <v>280</v>
      </c>
      <c r="J198" s="385"/>
      <c r="K198" s="384" t="s">
        <v>7</v>
      </c>
      <c r="L198" s="1032"/>
      <c r="M198" s="1051"/>
      <c r="N198" s="1032"/>
      <c r="O198" s="1037"/>
      <c r="P198" s="1032"/>
      <c r="Q198" s="1051"/>
      <c r="R198" s="1032"/>
      <c r="S198" s="1045"/>
      <c r="T198" s="583" t="s">
        <v>3595</v>
      </c>
      <c r="U198" s="383">
        <v>7060</v>
      </c>
      <c r="V198" s="382">
        <v>70</v>
      </c>
      <c r="W198" s="381" t="s">
        <v>3595</v>
      </c>
      <c r="X198" s="379">
        <v>49430</v>
      </c>
      <c r="Y198" s="380" t="s">
        <v>8</v>
      </c>
      <c r="Z198" s="377">
        <v>490</v>
      </c>
      <c r="AA198" s="378" t="s">
        <v>3595</v>
      </c>
      <c r="AB198" s="379">
        <v>42370</v>
      </c>
      <c r="AC198" s="378" t="s">
        <v>8</v>
      </c>
      <c r="AD198" s="377">
        <v>420</v>
      </c>
      <c r="AE198" s="1032"/>
      <c r="AF198" s="1039"/>
      <c r="AG198" s="1032"/>
      <c r="AH198" s="1034"/>
      <c r="AI198" s="1035"/>
      <c r="AJ198" s="1049"/>
      <c r="AK198" s="1032"/>
      <c r="AL198" s="1047"/>
      <c r="AM198" s="1032"/>
      <c r="AN198" s="1051"/>
      <c r="AO198" s="1032"/>
      <c r="AP198" s="1045"/>
      <c r="AQ198" s="1032"/>
      <c r="AR198" s="1043"/>
      <c r="AS198" s="1032"/>
      <c r="AT198" s="1041"/>
      <c r="AU198" s="1029"/>
      <c r="AV198" s="593">
        <v>3660</v>
      </c>
      <c r="AW198" s="1029"/>
      <c r="AX198" s="1031"/>
      <c r="AY198" s="1032"/>
      <c r="AZ198" s="376">
        <v>8</v>
      </c>
      <c r="BA198" s="1032"/>
      <c r="BB198" s="375">
        <v>20</v>
      </c>
      <c r="BC198" s="1032"/>
      <c r="BD198" s="375">
        <v>20</v>
      </c>
      <c r="BE198" s="1032"/>
      <c r="BF198" s="1051"/>
      <c r="BG198" s="1032"/>
      <c r="BH198" s="1037"/>
      <c r="BI198" s="581"/>
      <c r="BJ198" s="599">
        <v>0.99</v>
      </c>
      <c r="BK198" s="590"/>
      <c r="BL198" s="580"/>
      <c r="BM198" s="580"/>
      <c r="BN198" s="1056"/>
      <c r="BO198" s="364"/>
    </row>
    <row r="199" spans="1:67" s="374" customFormat="1" ht="25.5" customHeight="1">
      <c r="A199" s="1061"/>
      <c r="B199" s="1060" t="s">
        <v>3476</v>
      </c>
      <c r="C199" s="1076" t="s">
        <v>6</v>
      </c>
      <c r="D199" s="402" t="s">
        <v>3470</v>
      </c>
      <c r="E199" s="388"/>
      <c r="F199" s="401">
        <v>22630</v>
      </c>
      <c r="G199" s="400">
        <v>29690</v>
      </c>
      <c r="H199" s="583" t="s">
        <v>3595</v>
      </c>
      <c r="I199" s="399">
        <v>200</v>
      </c>
      <c r="J199" s="398">
        <v>280</v>
      </c>
      <c r="K199" s="397" t="s">
        <v>7</v>
      </c>
      <c r="L199" s="1032" t="s">
        <v>3595</v>
      </c>
      <c r="M199" s="1050">
        <v>560</v>
      </c>
      <c r="N199" s="1032" t="s">
        <v>3595</v>
      </c>
      <c r="O199" s="1036">
        <v>5</v>
      </c>
      <c r="P199" s="1032" t="s">
        <v>3595</v>
      </c>
      <c r="Q199" s="1050">
        <v>2350</v>
      </c>
      <c r="R199" s="1032" t="s">
        <v>8</v>
      </c>
      <c r="S199" s="1044">
        <v>20</v>
      </c>
      <c r="T199" s="583" t="s">
        <v>3595</v>
      </c>
      <c r="U199" s="396">
        <v>7060</v>
      </c>
      <c r="V199" s="395">
        <v>70</v>
      </c>
      <c r="W199" s="394"/>
      <c r="X199" s="392"/>
      <c r="Y199" s="380"/>
      <c r="Z199" s="393"/>
      <c r="AA199" s="380"/>
      <c r="AB199" s="392" t="s">
        <v>0</v>
      </c>
      <c r="AC199" s="380"/>
      <c r="AD199" s="391"/>
      <c r="AE199" s="1035" t="s">
        <v>3595</v>
      </c>
      <c r="AF199" s="1038">
        <v>480</v>
      </c>
      <c r="AG199" s="1032" t="s">
        <v>3595</v>
      </c>
      <c r="AH199" s="1033">
        <v>4</v>
      </c>
      <c r="AI199" s="1035" t="s">
        <v>3607</v>
      </c>
      <c r="AJ199" s="1048">
        <v>2350</v>
      </c>
      <c r="AK199" s="1032" t="s">
        <v>8</v>
      </c>
      <c r="AL199" s="1046">
        <v>20</v>
      </c>
      <c r="AM199" s="1032" t="s">
        <v>8</v>
      </c>
      <c r="AN199" s="1050">
        <v>500</v>
      </c>
      <c r="AO199" s="1032" t="s">
        <v>3595</v>
      </c>
      <c r="AP199" s="1044">
        <v>5</v>
      </c>
      <c r="AQ199" s="1032" t="s">
        <v>8</v>
      </c>
      <c r="AR199" s="1042">
        <v>190</v>
      </c>
      <c r="AS199" s="1032" t="s">
        <v>8</v>
      </c>
      <c r="AT199" s="1040">
        <v>1</v>
      </c>
      <c r="AU199" s="1029"/>
      <c r="AV199" s="593" t="s">
        <v>22</v>
      </c>
      <c r="AW199" s="1029" t="s">
        <v>3607</v>
      </c>
      <c r="AX199" s="1030" t="s">
        <v>3602</v>
      </c>
      <c r="AY199" s="1032" t="s">
        <v>3601</v>
      </c>
      <c r="AZ199" s="390">
        <v>620</v>
      </c>
      <c r="BA199" s="1032" t="s">
        <v>3601</v>
      </c>
      <c r="BB199" s="390">
        <v>2350</v>
      </c>
      <c r="BC199" s="1032" t="s">
        <v>3601</v>
      </c>
      <c r="BD199" s="390">
        <v>1680</v>
      </c>
      <c r="BE199" s="1032" t="s">
        <v>8</v>
      </c>
      <c r="BF199" s="1050">
        <v>1370</v>
      </c>
      <c r="BG199" s="1032" t="s">
        <v>3595</v>
      </c>
      <c r="BH199" s="1036">
        <v>10</v>
      </c>
      <c r="BI199" s="581"/>
      <c r="BJ199" s="598" t="s">
        <v>3599</v>
      </c>
      <c r="BK199" s="590"/>
      <c r="BL199" s="580"/>
      <c r="BM199" s="580"/>
      <c r="BN199" s="1056"/>
      <c r="BO199" s="364"/>
    </row>
    <row r="200" spans="1:67" s="374" customFormat="1" ht="25.5" customHeight="1">
      <c r="A200" s="1061"/>
      <c r="B200" s="1075"/>
      <c r="C200" s="1077"/>
      <c r="D200" s="389" t="s">
        <v>3469</v>
      </c>
      <c r="E200" s="388"/>
      <c r="F200" s="387">
        <v>29690</v>
      </c>
      <c r="G200" s="386"/>
      <c r="H200" s="583" t="s">
        <v>3595</v>
      </c>
      <c r="I200" s="383">
        <v>280</v>
      </c>
      <c r="J200" s="385"/>
      <c r="K200" s="384" t="s">
        <v>7</v>
      </c>
      <c r="L200" s="1032"/>
      <c r="M200" s="1051"/>
      <c r="N200" s="1032"/>
      <c r="O200" s="1037"/>
      <c r="P200" s="1032"/>
      <c r="Q200" s="1051"/>
      <c r="R200" s="1032"/>
      <c r="S200" s="1045"/>
      <c r="T200" s="583" t="s">
        <v>3595</v>
      </c>
      <c r="U200" s="383">
        <v>7060</v>
      </c>
      <c r="V200" s="382">
        <v>70</v>
      </c>
      <c r="W200" s="381" t="s">
        <v>3595</v>
      </c>
      <c r="X200" s="379">
        <v>49430</v>
      </c>
      <c r="Y200" s="380" t="s">
        <v>8</v>
      </c>
      <c r="Z200" s="377">
        <v>490</v>
      </c>
      <c r="AA200" s="378" t="s">
        <v>3595</v>
      </c>
      <c r="AB200" s="379">
        <v>42370</v>
      </c>
      <c r="AC200" s="378" t="s">
        <v>8</v>
      </c>
      <c r="AD200" s="377">
        <v>420</v>
      </c>
      <c r="AE200" s="1032"/>
      <c r="AF200" s="1039"/>
      <c r="AG200" s="1032"/>
      <c r="AH200" s="1034"/>
      <c r="AI200" s="1035"/>
      <c r="AJ200" s="1049"/>
      <c r="AK200" s="1032"/>
      <c r="AL200" s="1047"/>
      <c r="AM200" s="1032"/>
      <c r="AN200" s="1051"/>
      <c r="AO200" s="1032"/>
      <c r="AP200" s="1045"/>
      <c r="AQ200" s="1032"/>
      <c r="AR200" s="1043"/>
      <c r="AS200" s="1032"/>
      <c r="AT200" s="1041"/>
      <c r="AU200" s="1029"/>
      <c r="AV200" s="593">
        <v>3160</v>
      </c>
      <c r="AW200" s="1029"/>
      <c r="AX200" s="1031"/>
      <c r="AY200" s="1032"/>
      <c r="AZ200" s="376">
        <v>6</v>
      </c>
      <c r="BA200" s="1032"/>
      <c r="BB200" s="375">
        <v>20</v>
      </c>
      <c r="BC200" s="1032"/>
      <c r="BD200" s="375">
        <v>10</v>
      </c>
      <c r="BE200" s="1032"/>
      <c r="BF200" s="1051"/>
      <c r="BG200" s="1032"/>
      <c r="BH200" s="1037"/>
      <c r="BI200" s="581"/>
      <c r="BJ200" s="599">
        <v>0.92</v>
      </c>
      <c r="BK200" s="590"/>
      <c r="BL200" s="580"/>
      <c r="BM200" s="580"/>
      <c r="BN200" s="1056"/>
      <c r="BO200" s="364"/>
    </row>
    <row r="201" spans="1:67" s="374" customFormat="1" ht="25.5" customHeight="1">
      <c r="A201" s="1061"/>
      <c r="B201" s="1060" t="s">
        <v>3475</v>
      </c>
      <c r="C201" s="1076" t="s">
        <v>6</v>
      </c>
      <c r="D201" s="402" t="s">
        <v>3470</v>
      </c>
      <c r="E201" s="388"/>
      <c r="F201" s="401">
        <v>22020</v>
      </c>
      <c r="G201" s="400">
        <v>29080</v>
      </c>
      <c r="H201" s="583" t="s">
        <v>3595</v>
      </c>
      <c r="I201" s="399">
        <v>200</v>
      </c>
      <c r="J201" s="398">
        <v>270</v>
      </c>
      <c r="K201" s="397" t="s">
        <v>7</v>
      </c>
      <c r="L201" s="1032" t="s">
        <v>3595</v>
      </c>
      <c r="M201" s="1050">
        <v>480</v>
      </c>
      <c r="N201" s="1032" t="s">
        <v>3595</v>
      </c>
      <c r="O201" s="1036">
        <v>4</v>
      </c>
      <c r="P201" s="1032" t="s">
        <v>3595</v>
      </c>
      <c r="Q201" s="1050">
        <v>2010</v>
      </c>
      <c r="R201" s="1032" t="s">
        <v>8</v>
      </c>
      <c r="S201" s="1044">
        <v>20</v>
      </c>
      <c r="T201" s="583" t="s">
        <v>3595</v>
      </c>
      <c r="U201" s="396">
        <v>7060</v>
      </c>
      <c r="V201" s="395">
        <v>70</v>
      </c>
      <c r="W201" s="394"/>
      <c r="X201" s="392"/>
      <c r="Y201" s="380"/>
      <c r="Z201" s="393"/>
      <c r="AA201" s="380"/>
      <c r="AB201" s="392" t="s">
        <v>0</v>
      </c>
      <c r="AC201" s="380"/>
      <c r="AD201" s="391"/>
      <c r="AE201" s="1035" t="s">
        <v>3595</v>
      </c>
      <c r="AF201" s="1038">
        <v>410</v>
      </c>
      <c r="AG201" s="1032" t="s">
        <v>3595</v>
      </c>
      <c r="AH201" s="1033">
        <v>4</v>
      </c>
      <c r="AI201" s="1035" t="s">
        <v>3607</v>
      </c>
      <c r="AJ201" s="1048">
        <v>2010</v>
      </c>
      <c r="AK201" s="1032" t="s">
        <v>8</v>
      </c>
      <c r="AL201" s="1046">
        <v>20</v>
      </c>
      <c r="AM201" s="1032" t="s">
        <v>8</v>
      </c>
      <c r="AN201" s="1050">
        <v>500</v>
      </c>
      <c r="AO201" s="1032" t="s">
        <v>3595</v>
      </c>
      <c r="AP201" s="1044">
        <v>5</v>
      </c>
      <c r="AQ201" s="1032" t="s">
        <v>8</v>
      </c>
      <c r="AR201" s="1042">
        <v>170</v>
      </c>
      <c r="AS201" s="1032" t="s">
        <v>8</v>
      </c>
      <c r="AT201" s="1040">
        <v>1</v>
      </c>
      <c r="AU201" s="1029"/>
      <c r="AV201" s="593" t="s">
        <v>23</v>
      </c>
      <c r="AW201" s="1029" t="s">
        <v>3607</v>
      </c>
      <c r="AX201" s="1030" t="s">
        <v>3602</v>
      </c>
      <c r="AY201" s="1032" t="s">
        <v>3601</v>
      </c>
      <c r="AZ201" s="390">
        <v>530</v>
      </c>
      <c r="BA201" s="1032" t="s">
        <v>3601</v>
      </c>
      <c r="BB201" s="390">
        <v>2010</v>
      </c>
      <c r="BC201" s="1032" t="s">
        <v>3601</v>
      </c>
      <c r="BD201" s="390">
        <v>1440</v>
      </c>
      <c r="BE201" s="1032" t="s">
        <v>8</v>
      </c>
      <c r="BF201" s="1050">
        <v>1170</v>
      </c>
      <c r="BG201" s="1032" t="s">
        <v>3595</v>
      </c>
      <c r="BH201" s="1036">
        <v>10</v>
      </c>
      <c r="BI201" s="581"/>
      <c r="BJ201" s="598" t="s">
        <v>3599</v>
      </c>
      <c r="BK201" s="590"/>
      <c r="BL201" s="580"/>
      <c r="BM201" s="580"/>
      <c r="BN201" s="1056"/>
      <c r="BO201" s="364"/>
    </row>
    <row r="202" spans="1:67" s="374" customFormat="1" ht="25.5" customHeight="1">
      <c r="A202" s="1061"/>
      <c r="B202" s="1075"/>
      <c r="C202" s="1077"/>
      <c r="D202" s="389" t="s">
        <v>3469</v>
      </c>
      <c r="E202" s="388"/>
      <c r="F202" s="387">
        <v>29080</v>
      </c>
      <c r="G202" s="386"/>
      <c r="H202" s="583" t="s">
        <v>3595</v>
      </c>
      <c r="I202" s="383">
        <v>270</v>
      </c>
      <c r="J202" s="385"/>
      <c r="K202" s="384" t="s">
        <v>7</v>
      </c>
      <c r="L202" s="1032"/>
      <c r="M202" s="1051"/>
      <c r="N202" s="1032"/>
      <c r="O202" s="1037"/>
      <c r="P202" s="1032"/>
      <c r="Q202" s="1051"/>
      <c r="R202" s="1032"/>
      <c r="S202" s="1045"/>
      <c r="T202" s="583" t="s">
        <v>3595</v>
      </c>
      <c r="U202" s="383">
        <v>7060</v>
      </c>
      <c r="V202" s="382">
        <v>70</v>
      </c>
      <c r="W202" s="381" t="s">
        <v>3595</v>
      </c>
      <c r="X202" s="379">
        <v>49430</v>
      </c>
      <c r="Y202" s="380" t="s">
        <v>8</v>
      </c>
      <c r="Z202" s="377">
        <v>490</v>
      </c>
      <c r="AA202" s="378" t="s">
        <v>3595</v>
      </c>
      <c r="AB202" s="379">
        <v>42370</v>
      </c>
      <c r="AC202" s="378" t="s">
        <v>8</v>
      </c>
      <c r="AD202" s="377">
        <v>420</v>
      </c>
      <c r="AE202" s="1032"/>
      <c r="AF202" s="1039"/>
      <c r="AG202" s="1032"/>
      <c r="AH202" s="1034"/>
      <c r="AI202" s="1035"/>
      <c r="AJ202" s="1049"/>
      <c r="AK202" s="1032"/>
      <c r="AL202" s="1047"/>
      <c r="AM202" s="1032"/>
      <c r="AN202" s="1051"/>
      <c r="AO202" s="1032"/>
      <c r="AP202" s="1045"/>
      <c r="AQ202" s="1032"/>
      <c r="AR202" s="1043"/>
      <c r="AS202" s="1032"/>
      <c r="AT202" s="1041"/>
      <c r="AU202" s="1029"/>
      <c r="AV202" s="593">
        <v>2810</v>
      </c>
      <c r="AW202" s="1029"/>
      <c r="AX202" s="1031"/>
      <c r="AY202" s="1032"/>
      <c r="AZ202" s="376">
        <v>5</v>
      </c>
      <c r="BA202" s="1032"/>
      <c r="BB202" s="375">
        <v>20</v>
      </c>
      <c r="BC202" s="1032"/>
      <c r="BD202" s="375">
        <v>10</v>
      </c>
      <c r="BE202" s="1032"/>
      <c r="BF202" s="1051"/>
      <c r="BG202" s="1032"/>
      <c r="BH202" s="1037"/>
      <c r="BI202" s="581"/>
      <c r="BJ202" s="599">
        <v>0.95</v>
      </c>
      <c r="BK202" s="590"/>
      <c r="BL202" s="580"/>
      <c r="BM202" s="580"/>
      <c r="BN202" s="1056"/>
      <c r="BO202" s="364"/>
    </row>
    <row r="203" spans="1:67" s="374" customFormat="1" ht="25.5" customHeight="1">
      <c r="A203" s="1061"/>
      <c r="B203" s="1060" t="s">
        <v>3474</v>
      </c>
      <c r="C203" s="1076" t="s">
        <v>6</v>
      </c>
      <c r="D203" s="402" t="s">
        <v>3470</v>
      </c>
      <c r="E203" s="388"/>
      <c r="F203" s="401">
        <v>21570</v>
      </c>
      <c r="G203" s="400">
        <v>28630</v>
      </c>
      <c r="H203" s="583" t="s">
        <v>3595</v>
      </c>
      <c r="I203" s="399">
        <v>190</v>
      </c>
      <c r="J203" s="398">
        <v>260</v>
      </c>
      <c r="K203" s="397" t="s">
        <v>7</v>
      </c>
      <c r="L203" s="1032" t="s">
        <v>3595</v>
      </c>
      <c r="M203" s="1050">
        <v>420</v>
      </c>
      <c r="N203" s="1032" t="s">
        <v>3595</v>
      </c>
      <c r="O203" s="1036">
        <v>4</v>
      </c>
      <c r="P203" s="1032" t="s">
        <v>3595</v>
      </c>
      <c r="Q203" s="1050">
        <v>1760</v>
      </c>
      <c r="R203" s="1032" t="s">
        <v>8</v>
      </c>
      <c r="S203" s="1044">
        <v>10</v>
      </c>
      <c r="T203" s="583" t="s">
        <v>3595</v>
      </c>
      <c r="U203" s="396">
        <v>7060</v>
      </c>
      <c r="V203" s="395">
        <v>70</v>
      </c>
      <c r="W203" s="394"/>
      <c r="X203" s="392"/>
      <c r="Y203" s="380"/>
      <c r="Z203" s="393"/>
      <c r="AA203" s="380"/>
      <c r="AB203" s="392" t="s">
        <v>0</v>
      </c>
      <c r="AC203" s="380"/>
      <c r="AD203" s="391"/>
      <c r="AE203" s="1035" t="s">
        <v>3595</v>
      </c>
      <c r="AF203" s="1038">
        <v>360</v>
      </c>
      <c r="AG203" s="1032" t="s">
        <v>3595</v>
      </c>
      <c r="AH203" s="1033">
        <v>3</v>
      </c>
      <c r="AI203" s="1035" t="s">
        <v>3607</v>
      </c>
      <c r="AJ203" s="1048">
        <v>1760</v>
      </c>
      <c r="AK203" s="1032" t="s">
        <v>8</v>
      </c>
      <c r="AL203" s="1046">
        <v>10</v>
      </c>
      <c r="AM203" s="1032" t="s">
        <v>8</v>
      </c>
      <c r="AN203" s="1050">
        <v>500</v>
      </c>
      <c r="AO203" s="1032" t="s">
        <v>3595</v>
      </c>
      <c r="AP203" s="1044">
        <v>5</v>
      </c>
      <c r="AQ203" s="1032" t="s">
        <v>8</v>
      </c>
      <c r="AR203" s="1042">
        <v>170</v>
      </c>
      <c r="AS203" s="1032" t="s">
        <v>8</v>
      </c>
      <c r="AT203" s="1040">
        <v>1</v>
      </c>
      <c r="AU203" s="1029"/>
      <c r="AV203" s="593" t="s">
        <v>24</v>
      </c>
      <c r="AW203" s="1029" t="s">
        <v>3607</v>
      </c>
      <c r="AX203" s="1030" t="s">
        <v>3602</v>
      </c>
      <c r="AY203" s="1032" t="s">
        <v>3601</v>
      </c>
      <c r="AZ203" s="390">
        <v>460</v>
      </c>
      <c r="BA203" s="1032" t="s">
        <v>3601</v>
      </c>
      <c r="BB203" s="390">
        <v>1760</v>
      </c>
      <c r="BC203" s="1032" t="s">
        <v>3601</v>
      </c>
      <c r="BD203" s="390">
        <v>1260</v>
      </c>
      <c r="BE203" s="1032" t="s">
        <v>8</v>
      </c>
      <c r="BF203" s="1050">
        <v>1020</v>
      </c>
      <c r="BG203" s="1032" t="s">
        <v>3595</v>
      </c>
      <c r="BH203" s="1036">
        <v>10</v>
      </c>
      <c r="BI203" s="581"/>
      <c r="BJ203" s="598" t="s">
        <v>3599</v>
      </c>
      <c r="BK203" s="590"/>
      <c r="BL203" s="580"/>
      <c r="BM203" s="580"/>
      <c r="BN203" s="1056"/>
      <c r="BO203" s="364"/>
    </row>
    <row r="204" spans="1:67" s="374" customFormat="1" ht="25.5" customHeight="1">
      <c r="A204" s="1061"/>
      <c r="B204" s="1075"/>
      <c r="C204" s="1077"/>
      <c r="D204" s="389" t="s">
        <v>3469</v>
      </c>
      <c r="E204" s="388"/>
      <c r="F204" s="387">
        <v>28630</v>
      </c>
      <c r="G204" s="386"/>
      <c r="H204" s="583" t="s">
        <v>3595</v>
      </c>
      <c r="I204" s="383">
        <v>260</v>
      </c>
      <c r="J204" s="385"/>
      <c r="K204" s="384" t="s">
        <v>7</v>
      </c>
      <c r="L204" s="1032"/>
      <c r="M204" s="1051"/>
      <c r="N204" s="1032"/>
      <c r="O204" s="1037"/>
      <c r="P204" s="1032"/>
      <c r="Q204" s="1051"/>
      <c r="R204" s="1032"/>
      <c r="S204" s="1045"/>
      <c r="T204" s="583" t="s">
        <v>3595</v>
      </c>
      <c r="U204" s="383">
        <v>7060</v>
      </c>
      <c r="V204" s="382">
        <v>70</v>
      </c>
      <c r="W204" s="381" t="s">
        <v>3595</v>
      </c>
      <c r="X204" s="379">
        <v>49430</v>
      </c>
      <c r="Y204" s="380" t="s">
        <v>8</v>
      </c>
      <c r="Z204" s="377">
        <v>490</v>
      </c>
      <c r="AA204" s="378" t="s">
        <v>3595</v>
      </c>
      <c r="AB204" s="379">
        <v>42370</v>
      </c>
      <c r="AC204" s="378" t="s">
        <v>8</v>
      </c>
      <c r="AD204" s="377">
        <v>420</v>
      </c>
      <c r="AE204" s="1032"/>
      <c r="AF204" s="1039"/>
      <c r="AG204" s="1032"/>
      <c r="AH204" s="1034"/>
      <c r="AI204" s="1035"/>
      <c r="AJ204" s="1049"/>
      <c r="AK204" s="1032"/>
      <c r="AL204" s="1047"/>
      <c r="AM204" s="1032"/>
      <c r="AN204" s="1051"/>
      <c r="AO204" s="1032"/>
      <c r="AP204" s="1045"/>
      <c r="AQ204" s="1032"/>
      <c r="AR204" s="1043"/>
      <c r="AS204" s="1032"/>
      <c r="AT204" s="1041"/>
      <c r="AU204" s="1029"/>
      <c r="AV204" s="593">
        <v>2540</v>
      </c>
      <c r="AW204" s="1029"/>
      <c r="AX204" s="1031"/>
      <c r="AY204" s="1032"/>
      <c r="AZ204" s="376">
        <v>5</v>
      </c>
      <c r="BA204" s="1032"/>
      <c r="BB204" s="375">
        <v>10</v>
      </c>
      <c r="BC204" s="1032"/>
      <c r="BD204" s="375">
        <v>10</v>
      </c>
      <c r="BE204" s="1032"/>
      <c r="BF204" s="1051"/>
      <c r="BG204" s="1032"/>
      <c r="BH204" s="1037"/>
      <c r="BI204" s="581"/>
      <c r="BJ204" s="599">
        <v>0.99</v>
      </c>
      <c r="BK204" s="590"/>
      <c r="BL204" s="580"/>
      <c r="BM204" s="580"/>
      <c r="BN204" s="1056"/>
      <c r="BO204" s="364"/>
    </row>
    <row r="205" spans="1:67" s="374" customFormat="1" ht="25.5" customHeight="1">
      <c r="A205" s="1061"/>
      <c r="B205" s="1060" t="s">
        <v>3473</v>
      </c>
      <c r="C205" s="1076" t="s">
        <v>6</v>
      </c>
      <c r="D205" s="402" t="s">
        <v>3470</v>
      </c>
      <c r="E205" s="388"/>
      <c r="F205" s="401">
        <v>21220</v>
      </c>
      <c r="G205" s="400">
        <v>28280</v>
      </c>
      <c r="H205" s="583" t="s">
        <v>3595</v>
      </c>
      <c r="I205" s="399">
        <v>190</v>
      </c>
      <c r="J205" s="398">
        <v>260</v>
      </c>
      <c r="K205" s="397" t="s">
        <v>7</v>
      </c>
      <c r="L205" s="1032" t="s">
        <v>3595</v>
      </c>
      <c r="M205" s="1050">
        <v>370</v>
      </c>
      <c r="N205" s="1032" t="s">
        <v>3595</v>
      </c>
      <c r="O205" s="1036">
        <v>3</v>
      </c>
      <c r="P205" s="1032" t="s">
        <v>3595</v>
      </c>
      <c r="Q205" s="1050">
        <v>1560</v>
      </c>
      <c r="R205" s="1032" t="s">
        <v>8</v>
      </c>
      <c r="S205" s="1044">
        <v>10</v>
      </c>
      <c r="T205" s="583" t="s">
        <v>3595</v>
      </c>
      <c r="U205" s="396">
        <v>7060</v>
      </c>
      <c r="V205" s="395">
        <v>70</v>
      </c>
      <c r="W205" s="394"/>
      <c r="X205" s="392"/>
      <c r="Y205" s="380"/>
      <c r="Z205" s="393"/>
      <c r="AA205" s="380"/>
      <c r="AB205" s="392" t="s">
        <v>0</v>
      </c>
      <c r="AC205" s="380"/>
      <c r="AD205" s="391"/>
      <c r="AE205" s="1035" t="s">
        <v>3595</v>
      </c>
      <c r="AF205" s="1038">
        <v>320</v>
      </c>
      <c r="AG205" s="1032" t="s">
        <v>3595</v>
      </c>
      <c r="AH205" s="1033">
        <v>3</v>
      </c>
      <c r="AI205" s="1035" t="s">
        <v>3607</v>
      </c>
      <c r="AJ205" s="1048">
        <v>1560</v>
      </c>
      <c r="AK205" s="1032" t="s">
        <v>8</v>
      </c>
      <c r="AL205" s="1046">
        <v>10</v>
      </c>
      <c r="AM205" s="1032" t="s">
        <v>8</v>
      </c>
      <c r="AN205" s="1050">
        <v>500</v>
      </c>
      <c r="AO205" s="1032" t="s">
        <v>3595</v>
      </c>
      <c r="AP205" s="1044">
        <v>5</v>
      </c>
      <c r="AQ205" s="1032" t="s">
        <v>8</v>
      </c>
      <c r="AR205" s="1042">
        <v>150</v>
      </c>
      <c r="AS205" s="1032" t="s">
        <v>8</v>
      </c>
      <c r="AT205" s="1040">
        <v>1</v>
      </c>
      <c r="AU205" s="1029"/>
      <c r="AV205" s="593" t="s">
        <v>25</v>
      </c>
      <c r="AW205" s="1029" t="s">
        <v>3607</v>
      </c>
      <c r="AX205" s="1030" t="s">
        <v>3602</v>
      </c>
      <c r="AY205" s="1032" t="s">
        <v>3601</v>
      </c>
      <c r="AZ205" s="390">
        <v>410</v>
      </c>
      <c r="BA205" s="1032" t="s">
        <v>3601</v>
      </c>
      <c r="BB205" s="390">
        <v>1560</v>
      </c>
      <c r="BC205" s="1032" t="s">
        <v>3601</v>
      </c>
      <c r="BD205" s="390">
        <v>1120</v>
      </c>
      <c r="BE205" s="1032" t="s">
        <v>8</v>
      </c>
      <c r="BF205" s="1050">
        <v>910</v>
      </c>
      <c r="BG205" s="1032" t="s">
        <v>3595</v>
      </c>
      <c r="BH205" s="1036">
        <v>9</v>
      </c>
      <c r="BI205" s="581"/>
      <c r="BJ205" s="598" t="s">
        <v>3599</v>
      </c>
      <c r="BK205" s="590"/>
      <c r="BL205" s="580"/>
      <c r="BM205" s="580"/>
      <c r="BN205" s="1056"/>
      <c r="BO205" s="364"/>
    </row>
    <row r="206" spans="1:67" s="374" customFormat="1" ht="25.5" customHeight="1">
      <c r="A206" s="1061"/>
      <c r="B206" s="1075"/>
      <c r="C206" s="1077"/>
      <c r="D206" s="389" t="s">
        <v>3469</v>
      </c>
      <c r="E206" s="388"/>
      <c r="F206" s="387">
        <v>28280</v>
      </c>
      <c r="G206" s="386"/>
      <c r="H206" s="583" t="s">
        <v>3595</v>
      </c>
      <c r="I206" s="383">
        <v>260</v>
      </c>
      <c r="J206" s="385"/>
      <c r="K206" s="384" t="s">
        <v>7</v>
      </c>
      <c r="L206" s="1032"/>
      <c r="M206" s="1051"/>
      <c r="N206" s="1032"/>
      <c r="O206" s="1037"/>
      <c r="P206" s="1032"/>
      <c r="Q206" s="1051"/>
      <c r="R206" s="1032"/>
      <c r="S206" s="1045"/>
      <c r="T206" s="583" t="s">
        <v>3595</v>
      </c>
      <c r="U206" s="383">
        <v>7060</v>
      </c>
      <c r="V206" s="382">
        <v>70</v>
      </c>
      <c r="W206" s="381" t="s">
        <v>3595</v>
      </c>
      <c r="X206" s="379">
        <v>49430</v>
      </c>
      <c r="Y206" s="380" t="s">
        <v>8</v>
      </c>
      <c r="Z206" s="377">
        <v>490</v>
      </c>
      <c r="AA206" s="378" t="s">
        <v>3595</v>
      </c>
      <c r="AB206" s="379">
        <v>42370</v>
      </c>
      <c r="AC206" s="378" t="s">
        <v>8</v>
      </c>
      <c r="AD206" s="377">
        <v>420</v>
      </c>
      <c r="AE206" s="1032"/>
      <c r="AF206" s="1039"/>
      <c r="AG206" s="1032"/>
      <c r="AH206" s="1034"/>
      <c r="AI206" s="1035"/>
      <c r="AJ206" s="1049"/>
      <c r="AK206" s="1032"/>
      <c r="AL206" s="1047"/>
      <c r="AM206" s="1032"/>
      <c r="AN206" s="1051"/>
      <c r="AO206" s="1032"/>
      <c r="AP206" s="1045"/>
      <c r="AQ206" s="1032"/>
      <c r="AR206" s="1043"/>
      <c r="AS206" s="1032"/>
      <c r="AT206" s="1041"/>
      <c r="AU206" s="1029"/>
      <c r="AV206" s="593">
        <v>2440</v>
      </c>
      <c r="AW206" s="1029"/>
      <c r="AX206" s="1031"/>
      <c r="AY206" s="1032"/>
      <c r="AZ206" s="376">
        <v>4</v>
      </c>
      <c r="BA206" s="1032"/>
      <c r="BB206" s="375">
        <v>10</v>
      </c>
      <c r="BC206" s="1032"/>
      <c r="BD206" s="375">
        <v>11</v>
      </c>
      <c r="BE206" s="1032"/>
      <c r="BF206" s="1051"/>
      <c r="BG206" s="1032"/>
      <c r="BH206" s="1037"/>
      <c r="BI206" s="581"/>
      <c r="BJ206" s="599">
        <v>0.99</v>
      </c>
      <c r="BK206" s="590"/>
      <c r="BL206" s="580"/>
      <c r="BM206" s="580"/>
      <c r="BN206" s="1056"/>
      <c r="BO206" s="364"/>
    </row>
    <row r="207" spans="1:67" s="374" customFormat="1" ht="25.5" customHeight="1">
      <c r="A207" s="1061"/>
      <c r="B207" s="1060" t="s">
        <v>3472</v>
      </c>
      <c r="C207" s="1076" t="s">
        <v>6</v>
      </c>
      <c r="D207" s="402" t="s">
        <v>3470</v>
      </c>
      <c r="E207" s="388"/>
      <c r="F207" s="401">
        <v>20940</v>
      </c>
      <c r="G207" s="400">
        <v>28000</v>
      </c>
      <c r="H207" s="583" t="s">
        <v>3595</v>
      </c>
      <c r="I207" s="399">
        <v>190</v>
      </c>
      <c r="J207" s="398">
        <v>260</v>
      </c>
      <c r="K207" s="397" t="s">
        <v>7</v>
      </c>
      <c r="L207" s="1032" t="s">
        <v>3595</v>
      </c>
      <c r="M207" s="1050">
        <v>330</v>
      </c>
      <c r="N207" s="1032" t="s">
        <v>3595</v>
      </c>
      <c r="O207" s="1036">
        <v>3</v>
      </c>
      <c r="P207" s="1032" t="s">
        <v>3595</v>
      </c>
      <c r="Q207" s="1050">
        <v>1410</v>
      </c>
      <c r="R207" s="1032" t="s">
        <v>8</v>
      </c>
      <c r="S207" s="1044">
        <v>10</v>
      </c>
      <c r="T207" s="583" t="s">
        <v>3595</v>
      </c>
      <c r="U207" s="396">
        <v>7060</v>
      </c>
      <c r="V207" s="395">
        <v>70</v>
      </c>
      <c r="W207" s="394"/>
      <c r="X207" s="392"/>
      <c r="Y207" s="380"/>
      <c r="Z207" s="393"/>
      <c r="AA207" s="380"/>
      <c r="AB207" s="392" t="s">
        <v>0</v>
      </c>
      <c r="AC207" s="380"/>
      <c r="AD207" s="391"/>
      <c r="AE207" s="1035" t="s">
        <v>3595</v>
      </c>
      <c r="AF207" s="1038">
        <v>280</v>
      </c>
      <c r="AG207" s="1032" t="s">
        <v>3595</v>
      </c>
      <c r="AH207" s="1033">
        <v>2</v>
      </c>
      <c r="AI207" s="1035" t="s">
        <v>3607</v>
      </c>
      <c r="AJ207" s="1048">
        <v>1410</v>
      </c>
      <c r="AK207" s="1032" t="s">
        <v>8</v>
      </c>
      <c r="AL207" s="1046">
        <v>10</v>
      </c>
      <c r="AM207" s="1032" t="s">
        <v>8</v>
      </c>
      <c r="AN207" s="1050">
        <v>500</v>
      </c>
      <c r="AO207" s="1032" t="s">
        <v>3595</v>
      </c>
      <c r="AP207" s="1044">
        <v>5</v>
      </c>
      <c r="AQ207" s="1032" t="s">
        <v>8</v>
      </c>
      <c r="AR207" s="1042">
        <v>130</v>
      </c>
      <c r="AS207" s="1032" t="s">
        <v>8</v>
      </c>
      <c r="AT207" s="1040">
        <v>1</v>
      </c>
      <c r="AU207" s="1029"/>
      <c r="AV207" s="593" t="s">
        <v>26</v>
      </c>
      <c r="AW207" s="1029" t="s">
        <v>3607</v>
      </c>
      <c r="AX207" s="1030" t="s">
        <v>3602</v>
      </c>
      <c r="AY207" s="1032" t="s">
        <v>3601</v>
      </c>
      <c r="AZ207" s="390">
        <v>370</v>
      </c>
      <c r="BA207" s="1032" t="s">
        <v>3601</v>
      </c>
      <c r="BB207" s="390">
        <v>1410</v>
      </c>
      <c r="BC207" s="1032" t="s">
        <v>3601</v>
      </c>
      <c r="BD207" s="390">
        <v>1010</v>
      </c>
      <c r="BE207" s="1032" t="s">
        <v>8</v>
      </c>
      <c r="BF207" s="1050">
        <v>820</v>
      </c>
      <c r="BG207" s="1032" t="s">
        <v>3595</v>
      </c>
      <c r="BH207" s="1036">
        <v>8</v>
      </c>
      <c r="BI207" s="581"/>
      <c r="BJ207" s="598" t="s">
        <v>3599</v>
      </c>
      <c r="BK207" s="590"/>
      <c r="BL207" s="580"/>
      <c r="BM207" s="580"/>
      <c r="BN207" s="1056"/>
      <c r="BO207" s="364"/>
    </row>
    <row r="208" spans="1:67" s="374" customFormat="1" ht="25.5" customHeight="1">
      <c r="A208" s="1061"/>
      <c r="B208" s="1075"/>
      <c r="C208" s="1077"/>
      <c r="D208" s="389" t="s">
        <v>3469</v>
      </c>
      <c r="E208" s="388"/>
      <c r="F208" s="387">
        <v>28000</v>
      </c>
      <c r="G208" s="386"/>
      <c r="H208" s="583" t="s">
        <v>3595</v>
      </c>
      <c r="I208" s="383">
        <v>260</v>
      </c>
      <c r="J208" s="385"/>
      <c r="K208" s="384" t="s">
        <v>7</v>
      </c>
      <c r="L208" s="1032"/>
      <c r="M208" s="1051"/>
      <c r="N208" s="1032"/>
      <c r="O208" s="1037"/>
      <c r="P208" s="1032"/>
      <c r="Q208" s="1051"/>
      <c r="R208" s="1032"/>
      <c r="S208" s="1045"/>
      <c r="T208" s="583" t="s">
        <v>3595</v>
      </c>
      <c r="U208" s="383">
        <v>7060</v>
      </c>
      <c r="V208" s="382">
        <v>70</v>
      </c>
      <c r="W208" s="381" t="s">
        <v>3595</v>
      </c>
      <c r="X208" s="379">
        <v>49430</v>
      </c>
      <c r="Y208" s="380" t="s">
        <v>8</v>
      </c>
      <c r="Z208" s="377">
        <v>490</v>
      </c>
      <c r="AA208" s="378" t="s">
        <v>3595</v>
      </c>
      <c r="AB208" s="379">
        <v>42370</v>
      </c>
      <c r="AC208" s="378" t="s">
        <v>8</v>
      </c>
      <c r="AD208" s="377">
        <v>420</v>
      </c>
      <c r="AE208" s="1032"/>
      <c r="AF208" s="1039"/>
      <c r="AG208" s="1032"/>
      <c r="AH208" s="1034"/>
      <c r="AI208" s="1035"/>
      <c r="AJ208" s="1049"/>
      <c r="AK208" s="1032"/>
      <c r="AL208" s="1047"/>
      <c r="AM208" s="1032"/>
      <c r="AN208" s="1051"/>
      <c r="AO208" s="1032"/>
      <c r="AP208" s="1045"/>
      <c r="AQ208" s="1032"/>
      <c r="AR208" s="1043"/>
      <c r="AS208" s="1032"/>
      <c r="AT208" s="1041"/>
      <c r="AU208" s="1029"/>
      <c r="AV208" s="593">
        <v>2360</v>
      </c>
      <c r="AW208" s="1029"/>
      <c r="AX208" s="1031"/>
      <c r="AY208" s="1032"/>
      <c r="AZ208" s="376">
        <v>4</v>
      </c>
      <c r="BA208" s="1032"/>
      <c r="BB208" s="375">
        <v>10</v>
      </c>
      <c r="BC208" s="1032"/>
      <c r="BD208" s="375">
        <v>10</v>
      </c>
      <c r="BE208" s="1032"/>
      <c r="BF208" s="1051"/>
      <c r="BG208" s="1032"/>
      <c r="BH208" s="1037"/>
      <c r="BI208" s="581"/>
      <c r="BJ208" s="599">
        <v>0.99</v>
      </c>
      <c r="BK208" s="590"/>
      <c r="BL208" s="580"/>
      <c r="BM208" s="580"/>
      <c r="BN208" s="1056"/>
      <c r="BO208" s="364"/>
    </row>
    <row r="209" spans="1:67" s="374" customFormat="1" ht="25.5" customHeight="1">
      <c r="A209" s="1061"/>
      <c r="B209" s="1060" t="s">
        <v>3604</v>
      </c>
      <c r="C209" s="1076" t="s">
        <v>6</v>
      </c>
      <c r="D209" s="402" t="s">
        <v>3470</v>
      </c>
      <c r="E209" s="388"/>
      <c r="F209" s="401">
        <v>20710</v>
      </c>
      <c r="G209" s="400">
        <v>27770</v>
      </c>
      <c r="H209" s="583" t="s">
        <v>3595</v>
      </c>
      <c r="I209" s="399">
        <v>190</v>
      </c>
      <c r="J209" s="398">
        <v>260</v>
      </c>
      <c r="K209" s="397" t="s">
        <v>7</v>
      </c>
      <c r="L209" s="1032" t="s">
        <v>3595</v>
      </c>
      <c r="M209" s="1050">
        <v>300</v>
      </c>
      <c r="N209" s="1032" t="s">
        <v>3595</v>
      </c>
      <c r="O209" s="1036">
        <v>3</v>
      </c>
      <c r="P209" s="1082"/>
      <c r="Q209" s="1080"/>
      <c r="R209" s="1082"/>
      <c r="S209" s="1083"/>
      <c r="T209" s="583" t="s">
        <v>3595</v>
      </c>
      <c r="U209" s="396">
        <v>7060</v>
      </c>
      <c r="V209" s="395">
        <v>70</v>
      </c>
      <c r="W209" s="394"/>
      <c r="X209" s="392"/>
      <c r="Y209" s="380"/>
      <c r="Z209" s="393"/>
      <c r="AA209" s="380"/>
      <c r="AB209" s="392" t="s">
        <v>0</v>
      </c>
      <c r="AC209" s="380"/>
      <c r="AD209" s="391"/>
      <c r="AE209" s="1035" t="s">
        <v>3595</v>
      </c>
      <c r="AF209" s="1038">
        <v>260</v>
      </c>
      <c r="AG209" s="1032" t="s">
        <v>3595</v>
      </c>
      <c r="AH209" s="1033">
        <v>2</v>
      </c>
      <c r="AI209" s="1035" t="s">
        <v>3607</v>
      </c>
      <c r="AJ209" s="1048">
        <v>1280</v>
      </c>
      <c r="AK209" s="1032" t="s">
        <v>8</v>
      </c>
      <c r="AL209" s="1046">
        <v>10</v>
      </c>
      <c r="AM209" s="1032" t="s">
        <v>8</v>
      </c>
      <c r="AN209" s="1050">
        <v>500</v>
      </c>
      <c r="AO209" s="1032" t="s">
        <v>3595</v>
      </c>
      <c r="AP209" s="1044">
        <v>5</v>
      </c>
      <c r="AQ209" s="1032" t="s">
        <v>8</v>
      </c>
      <c r="AR209" s="1042">
        <v>120</v>
      </c>
      <c r="AS209" s="1032" t="s">
        <v>8</v>
      </c>
      <c r="AT209" s="1040">
        <v>1</v>
      </c>
      <c r="AU209" s="1029"/>
      <c r="AV209" s="593" t="s">
        <v>27</v>
      </c>
      <c r="AW209" s="1029" t="s">
        <v>3607</v>
      </c>
      <c r="AX209" s="1030" t="s">
        <v>3602</v>
      </c>
      <c r="AY209" s="1032" t="s">
        <v>3601</v>
      </c>
      <c r="AZ209" s="390">
        <v>340</v>
      </c>
      <c r="BA209" s="1032" t="s">
        <v>3601</v>
      </c>
      <c r="BB209" s="390">
        <v>1280</v>
      </c>
      <c r="BC209" s="1032" t="s">
        <v>3601</v>
      </c>
      <c r="BD209" s="390">
        <v>920</v>
      </c>
      <c r="BE209" s="1032" t="s">
        <v>8</v>
      </c>
      <c r="BF209" s="1050">
        <v>740</v>
      </c>
      <c r="BG209" s="1032" t="s">
        <v>3595</v>
      </c>
      <c r="BH209" s="1036">
        <v>7</v>
      </c>
      <c r="BI209" s="581"/>
      <c r="BJ209" s="598" t="s">
        <v>3599</v>
      </c>
      <c r="BK209" s="590"/>
      <c r="BL209" s="580"/>
      <c r="BM209" s="580"/>
      <c r="BN209" s="1056"/>
      <c r="BO209" s="364"/>
    </row>
    <row r="210" spans="1:67" s="374" customFormat="1" ht="25.5" customHeight="1">
      <c r="A210" s="1075"/>
      <c r="B210" s="1075"/>
      <c r="C210" s="1081"/>
      <c r="D210" s="389" t="s">
        <v>3469</v>
      </c>
      <c r="E210" s="388"/>
      <c r="F210" s="387">
        <v>27770</v>
      </c>
      <c r="G210" s="386"/>
      <c r="H210" s="583" t="s">
        <v>3595</v>
      </c>
      <c r="I210" s="383">
        <v>260</v>
      </c>
      <c r="J210" s="385"/>
      <c r="K210" s="384" t="s">
        <v>7</v>
      </c>
      <c r="L210" s="1032"/>
      <c r="M210" s="1051"/>
      <c r="N210" s="1032"/>
      <c r="O210" s="1037"/>
      <c r="P210" s="1082"/>
      <c r="Q210" s="1080"/>
      <c r="R210" s="1082"/>
      <c r="S210" s="1083"/>
      <c r="T210" s="583" t="s">
        <v>3595</v>
      </c>
      <c r="U210" s="383">
        <v>7060</v>
      </c>
      <c r="V210" s="382">
        <v>70</v>
      </c>
      <c r="W210" s="381" t="s">
        <v>3595</v>
      </c>
      <c r="X210" s="379">
        <v>49430</v>
      </c>
      <c r="Y210" s="380" t="s">
        <v>8</v>
      </c>
      <c r="Z210" s="377">
        <v>490</v>
      </c>
      <c r="AA210" s="378" t="s">
        <v>3595</v>
      </c>
      <c r="AB210" s="379">
        <v>42370</v>
      </c>
      <c r="AC210" s="378" t="s">
        <v>8</v>
      </c>
      <c r="AD210" s="377">
        <v>420</v>
      </c>
      <c r="AE210" s="1032"/>
      <c r="AF210" s="1039"/>
      <c r="AG210" s="1032"/>
      <c r="AH210" s="1034"/>
      <c r="AI210" s="1035"/>
      <c r="AJ210" s="1049"/>
      <c r="AK210" s="1032"/>
      <c r="AL210" s="1047"/>
      <c r="AM210" s="1032"/>
      <c r="AN210" s="1051"/>
      <c r="AO210" s="1032"/>
      <c r="AP210" s="1045"/>
      <c r="AQ210" s="1032"/>
      <c r="AR210" s="1043"/>
      <c r="AS210" s="1032"/>
      <c r="AT210" s="1041"/>
      <c r="AU210" s="1029"/>
      <c r="AV210" s="594">
        <v>2150</v>
      </c>
      <c r="AW210" s="1029"/>
      <c r="AX210" s="1031"/>
      <c r="AY210" s="1032"/>
      <c r="AZ210" s="376">
        <v>3</v>
      </c>
      <c r="BA210" s="1032"/>
      <c r="BB210" s="375">
        <v>10</v>
      </c>
      <c r="BC210" s="1032"/>
      <c r="BD210" s="375">
        <v>9</v>
      </c>
      <c r="BE210" s="1032"/>
      <c r="BF210" s="1051"/>
      <c r="BG210" s="1032"/>
      <c r="BH210" s="1037"/>
      <c r="BI210" s="581"/>
      <c r="BJ210" s="601">
        <v>0.99</v>
      </c>
      <c r="BK210" s="590"/>
      <c r="BL210" s="580"/>
      <c r="BM210" s="580"/>
      <c r="BN210" s="1056"/>
      <c r="BO210" s="364"/>
    </row>
    <row r="211" spans="1:67" s="403" customFormat="1" ht="25.5" customHeight="1">
      <c r="A211" s="1060" t="s">
        <v>3612</v>
      </c>
      <c r="B211" s="1060" t="s">
        <v>3487</v>
      </c>
      <c r="C211" s="1076" t="s">
        <v>6</v>
      </c>
      <c r="D211" s="402" t="s">
        <v>3470</v>
      </c>
      <c r="E211" s="388"/>
      <c r="F211" s="401">
        <v>76500</v>
      </c>
      <c r="G211" s="400">
        <v>83380</v>
      </c>
      <c r="H211" s="583" t="s">
        <v>3595</v>
      </c>
      <c r="I211" s="399">
        <v>740</v>
      </c>
      <c r="J211" s="398">
        <v>810</v>
      </c>
      <c r="K211" s="397" t="s">
        <v>7</v>
      </c>
      <c r="L211" s="1032" t="s">
        <v>3595</v>
      </c>
      <c r="M211" s="1050">
        <v>6570</v>
      </c>
      <c r="N211" s="1032" t="s">
        <v>3595</v>
      </c>
      <c r="O211" s="1036">
        <v>60</v>
      </c>
      <c r="P211" s="1032" t="s">
        <v>3595</v>
      </c>
      <c r="Q211" s="1050">
        <v>27520</v>
      </c>
      <c r="R211" s="1032" t="s">
        <v>8</v>
      </c>
      <c r="S211" s="1044">
        <v>270</v>
      </c>
      <c r="T211" s="583" t="s">
        <v>3595</v>
      </c>
      <c r="U211" s="396">
        <v>6880</v>
      </c>
      <c r="V211" s="395">
        <v>60</v>
      </c>
      <c r="W211" s="394"/>
      <c r="X211" s="392"/>
      <c r="Y211" s="380"/>
      <c r="Z211" s="393"/>
      <c r="AA211" s="380"/>
      <c r="AB211" s="392" t="s">
        <v>0</v>
      </c>
      <c r="AC211" s="380"/>
      <c r="AD211" s="391"/>
      <c r="AE211" s="1035" t="s">
        <v>3595</v>
      </c>
      <c r="AF211" s="1038">
        <v>5780</v>
      </c>
      <c r="AG211" s="1032" t="s">
        <v>3595</v>
      </c>
      <c r="AH211" s="1033">
        <v>50</v>
      </c>
      <c r="AI211" s="1035" t="s">
        <v>3607</v>
      </c>
      <c r="AJ211" s="1048">
        <v>27520</v>
      </c>
      <c r="AK211" s="1032" t="s">
        <v>8</v>
      </c>
      <c r="AL211" s="1046">
        <v>270</v>
      </c>
      <c r="AM211" s="1032" t="s">
        <v>8</v>
      </c>
      <c r="AN211" s="1050">
        <v>3640</v>
      </c>
      <c r="AO211" s="1032" t="s">
        <v>3595</v>
      </c>
      <c r="AP211" s="1044">
        <v>30</v>
      </c>
      <c r="AQ211" s="1032" t="s">
        <v>8</v>
      </c>
      <c r="AR211" s="1042">
        <v>1360</v>
      </c>
      <c r="AS211" s="1032" t="s">
        <v>8</v>
      </c>
      <c r="AT211" s="1040">
        <v>10</v>
      </c>
      <c r="AU211" s="1029" t="s">
        <v>3607</v>
      </c>
      <c r="AV211" s="592" t="s">
        <v>10</v>
      </c>
      <c r="AW211" s="1029" t="s">
        <v>3607</v>
      </c>
      <c r="AX211" s="1030" t="s">
        <v>3602</v>
      </c>
      <c r="AY211" s="1032" t="s">
        <v>3601</v>
      </c>
      <c r="AZ211" s="390">
        <v>7500</v>
      </c>
      <c r="BA211" s="1032" t="s">
        <v>3601</v>
      </c>
      <c r="BB211" s="390">
        <v>27520</v>
      </c>
      <c r="BC211" s="1032" t="s">
        <v>3601</v>
      </c>
      <c r="BD211" s="390">
        <v>19540</v>
      </c>
      <c r="BE211" s="1032" t="s">
        <v>8</v>
      </c>
      <c r="BF211" s="1050">
        <v>16000</v>
      </c>
      <c r="BG211" s="1032" t="s">
        <v>3595</v>
      </c>
      <c r="BH211" s="1036">
        <v>160</v>
      </c>
      <c r="BI211" s="406"/>
      <c r="BJ211" s="598" t="s">
        <v>3599</v>
      </c>
      <c r="BK211" s="405"/>
      <c r="BL211" s="580"/>
      <c r="BM211" s="580"/>
      <c r="BN211" s="1056"/>
      <c r="BO211" s="364"/>
    </row>
    <row r="212" spans="1:67" s="403" customFormat="1" ht="25.5" customHeight="1">
      <c r="A212" s="1061"/>
      <c r="B212" s="1075"/>
      <c r="C212" s="1077"/>
      <c r="D212" s="389" t="s">
        <v>3469</v>
      </c>
      <c r="E212" s="388"/>
      <c r="F212" s="387">
        <v>83380</v>
      </c>
      <c r="G212" s="386"/>
      <c r="H212" s="583" t="s">
        <v>3595</v>
      </c>
      <c r="I212" s="383">
        <v>810</v>
      </c>
      <c r="J212" s="385"/>
      <c r="K212" s="384" t="s">
        <v>7</v>
      </c>
      <c r="L212" s="1032"/>
      <c r="M212" s="1051"/>
      <c r="N212" s="1032"/>
      <c r="O212" s="1037"/>
      <c r="P212" s="1032"/>
      <c r="Q212" s="1051"/>
      <c r="R212" s="1032"/>
      <c r="S212" s="1045"/>
      <c r="T212" s="583" t="s">
        <v>3595</v>
      </c>
      <c r="U212" s="383">
        <v>6880</v>
      </c>
      <c r="V212" s="382">
        <v>60</v>
      </c>
      <c r="W212" s="381" t="s">
        <v>3595</v>
      </c>
      <c r="X212" s="379">
        <v>48170</v>
      </c>
      <c r="Y212" s="380" t="s">
        <v>8</v>
      </c>
      <c r="Z212" s="377">
        <v>480</v>
      </c>
      <c r="AA212" s="378" t="s">
        <v>3595</v>
      </c>
      <c r="AB212" s="379">
        <v>41290</v>
      </c>
      <c r="AC212" s="378" t="s">
        <v>8</v>
      </c>
      <c r="AD212" s="377">
        <v>410</v>
      </c>
      <c r="AE212" s="1032"/>
      <c r="AF212" s="1039"/>
      <c r="AG212" s="1032"/>
      <c r="AH212" s="1034"/>
      <c r="AI212" s="1035"/>
      <c r="AJ212" s="1049"/>
      <c r="AK212" s="1032"/>
      <c r="AL212" s="1047"/>
      <c r="AM212" s="1032"/>
      <c r="AN212" s="1051"/>
      <c r="AO212" s="1032"/>
      <c r="AP212" s="1045"/>
      <c r="AQ212" s="1032"/>
      <c r="AR212" s="1043"/>
      <c r="AS212" s="1032"/>
      <c r="AT212" s="1041"/>
      <c r="AU212" s="1029"/>
      <c r="AV212" s="593">
        <v>27330</v>
      </c>
      <c r="AW212" s="1029"/>
      <c r="AX212" s="1031"/>
      <c r="AY212" s="1032"/>
      <c r="AZ212" s="376">
        <v>70</v>
      </c>
      <c r="BA212" s="1032"/>
      <c r="BB212" s="375">
        <v>270</v>
      </c>
      <c r="BC212" s="1032"/>
      <c r="BD212" s="375">
        <v>190</v>
      </c>
      <c r="BE212" s="1032"/>
      <c r="BF212" s="1051"/>
      <c r="BG212" s="1032"/>
      <c r="BH212" s="1037"/>
      <c r="BI212" s="406"/>
      <c r="BJ212" s="599">
        <v>0.64</v>
      </c>
      <c r="BK212" s="405"/>
      <c r="BL212" s="580"/>
      <c r="BM212" s="580"/>
      <c r="BN212" s="1056"/>
      <c r="BO212" s="364"/>
    </row>
    <row r="213" spans="1:67" s="403" customFormat="1" ht="25.5" customHeight="1">
      <c r="A213" s="1061"/>
      <c r="B213" s="1060" t="s">
        <v>3486</v>
      </c>
      <c r="C213" s="1076" t="s">
        <v>6</v>
      </c>
      <c r="D213" s="402" t="s">
        <v>3470</v>
      </c>
      <c r="E213" s="388"/>
      <c r="F213" s="401">
        <v>47610</v>
      </c>
      <c r="G213" s="400">
        <v>54490</v>
      </c>
      <c r="H213" s="583" t="s">
        <v>3595</v>
      </c>
      <c r="I213" s="399">
        <v>450</v>
      </c>
      <c r="J213" s="398">
        <v>520</v>
      </c>
      <c r="K213" s="397" t="s">
        <v>7</v>
      </c>
      <c r="L213" s="1032" t="s">
        <v>3595</v>
      </c>
      <c r="M213" s="1050">
        <v>3940</v>
      </c>
      <c r="N213" s="1032" t="s">
        <v>3595</v>
      </c>
      <c r="O213" s="1036">
        <v>30</v>
      </c>
      <c r="P213" s="1032" t="s">
        <v>3595</v>
      </c>
      <c r="Q213" s="1050">
        <v>16510</v>
      </c>
      <c r="R213" s="1032" t="s">
        <v>8</v>
      </c>
      <c r="S213" s="1044">
        <v>160</v>
      </c>
      <c r="T213" s="583" t="s">
        <v>3595</v>
      </c>
      <c r="U213" s="396">
        <v>6880</v>
      </c>
      <c r="V213" s="395">
        <v>60</v>
      </c>
      <c r="W213" s="394"/>
      <c r="X213" s="392"/>
      <c r="Y213" s="380"/>
      <c r="Z213" s="393"/>
      <c r="AA213" s="380"/>
      <c r="AB213" s="392" t="s">
        <v>0</v>
      </c>
      <c r="AC213" s="380"/>
      <c r="AD213" s="391"/>
      <c r="AE213" s="1035" t="s">
        <v>3595</v>
      </c>
      <c r="AF213" s="1038">
        <v>3470</v>
      </c>
      <c r="AG213" s="1032" t="s">
        <v>3595</v>
      </c>
      <c r="AH213" s="1033">
        <v>30</v>
      </c>
      <c r="AI213" s="1035" t="s">
        <v>3607</v>
      </c>
      <c r="AJ213" s="1048">
        <v>16510</v>
      </c>
      <c r="AK213" s="1032" t="s">
        <v>8</v>
      </c>
      <c r="AL213" s="1046">
        <v>160</v>
      </c>
      <c r="AM213" s="1032" t="s">
        <v>8</v>
      </c>
      <c r="AN213" s="1050">
        <v>2490</v>
      </c>
      <c r="AO213" s="1032" t="s">
        <v>3595</v>
      </c>
      <c r="AP213" s="1044">
        <v>20</v>
      </c>
      <c r="AQ213" s="1032" t="s">
        <v>8</v>
      </c>
      <c r="AR213" s="1042">
        <v>810</v>
      </c>
      <c r="AS213" s="1032" t="s">
        <v>8</v>
      </c>
      <c r="AT213" s="1040">
        <v>8</v>
      </c>
      <c r="AU213" s="1029"/>
      <c r="AV213" s="593" t="s">
        <v>13</v>
      </c>
      <c r="AW213" s="1029" t="s">
        <v>3607</v>
      </c>
      <c r="AX213" s="1030" t="s">
        <v>3602</v>
      </c>
      <c r="AY213" s="1032" t="s">
        <v>3601</v>
      </c>
      <c r="AZ213" s="390">
        <v>4500</v>
      </c>
      <c r="BA213" s="1032" t="s">
        <v>3601</v>
      </c>
      <c r="BB213" s="390">
        <v>16510</v>
      </c>
      <c r="BC213" s="1032" t="s">
        <v>3601</v>
      </c>
      <c r="BD213" s="390">
        <v>11720</v>
      </c>
      <c r="BE213" s="1032" t="s">
        <v>8</v>
      </c>
      <c r="BF213" s="1050">
        <v>9600</v>
      </c>
      <c r="BG213" s="1032" t="s">
        <v>3595</v>
      </c>
      <c r="BH213" s="1036">
        <v>90</v>
      </c>
      <c r="BI213" s="406"/>
      <c r="BJ213" s="598" t="s">
        <v>3599</v>
      </c>
      <c r="BK213" s="405"/>
      <c r="BL213" s="580"/>
      <c r="BM213" s="580"/>
      <c r="BN213" s="1056"/>
      <c r="BO213" s="364"/>
    </row>
    <row r="214" spans="1:67" s="403" customFormat="1" ht="25.5" customHeight="1">
      <c r="A214" s="1061"/>
      <c r="B214" s="1075"/>
      <c r="C214" s="1077"/>
      <c r="D214" s="389" t="s">
        <v>3469</v>
      </c>
      <c r="E214" s="388"/>
      <c r="F214" s="387">
        <v>54490</v>
      </c>
      <c r="G214" s="386"/>
      <c r="H214" s="583" t="s">
        <v>3595</v>
      </c>
      <c r="I214" s="383">
        <v>520</v>
      </c>
      <c r="J214" s="385"/>
      <c r="K214" s="384" t="s">
        <v>7</v>
      </c>
      <c r="L214" s="1032"/>
      <c r="M214" s="1051"/>
      <c r="N214" s="1032"/>
      <c r="O214" s="1037"/>
      <c r="P214" s="1032"/>
      <c r="Q214" s="1051"/>
      <c r="R214" s="1032"/>
      <c r="S214" s="1045"/>
      <c r="T214" s="583" t="s">
        <v>3595</v>
      </c>
      <c r="U214" s="383">
        <v>6880</v>
      </c>
      <c r="V214" s="382">
        <v>60</v>
      </c>
      <c r="W214" s="381" t="s">
        <v>3595</v>
      </c>
      <c r="X214" s="379">
        <v>48170</v>
      </c>
      <c r="Y214" s="380" t="s">
        <v>8</v>
      </c>
      <c r="Z214" s="377">
        <v>480</v>
      </c>
      <c r="AA214" s="378" t="s">
        <v>3595</v>
      </c>
      <c r="AB214" s="379">
        <v>41290</v>
      </c>
      <c r="AC214" s="378" t="s">
        <v>8</v>
      </c>
      <c r="AD214" s="377">
        <v>410</v>
      </c>
      <c r="AE214" s="1032"/>
      <c r="AF214" s="1039"/>
      <c r="AG214" s="1032"/>
      <c r="AH214" s="1034"/>
      <c r="AI214" s="1035"/>
      <c r="AJ214" s="1049"/>
      <c r="AK214" s="1032"/>
      <c r="AL214" s="1047"/>
      <c r="AM214" s="1032"/>
      <c r="AN214" s="1051"/>
      <c r="AO214" s="1032"/>
      <c r="AP214" s="1045"/>
      <c r="AQ214" s="1032"/>
      <c r="AR214" s="1043"/>
      <c r="AS214" s="1032"/>
      <c r="AT214" s="1041"/>
      <c r="AU214" s="1029"/>
      <c r="AV214" s="593">
        <v>16800</v>
      </c>
      <c r="AW214" s="1029"/>
      <c r="AX214" s="1031"/>
      <c r="AY214" s="1032"/>
      <c r="AZ214" s="376">
        <v>40</v>
      </c>
      <c r="BA214" s="1032"/>
      <c r="BB214" s="375">
        <v>160</v>
      </c>
      <c r="BC214" s="1032"/>
      <c r="BD214" s="375">
        <v>110</v>
      </c>
      <c r="BE214" s="1032"/>
      <c r="BF214" s="1051"/>
      <c r="BG214" s="1032"/>
      <c r="BH214" s="1037"/>
      <c r="BI214" s="406"/>
      <c r="BJ214" s="599">
        <v>0.78</v>
      </c>
      <c r="BK214" s="405"/>
      <c r="BL214" s="580"/>
      <c r="BM214" s="580"/>
      <c r="BN214" s="1056"/>
      <c r="BO214" s="364"/>
    </row>
    <row r="215" spans="1:67" s="403" customFormat="1" ht="25.5" customHeight="1">
      <c r="A215" s="1061"/>
      <c r="B215" s="1060" t="s">
        <v>3485</v>
      </c>
      <c r="C215" s="1076" t="s">
        <v>6</v>
      </c>
      <c r="D215" s="402" t="s">
        <v>3470</v>
      </c>
      <c r="E215" s="388"/>
      <c r="F215" s="401">
        <v>37220</v>
      </c>
      <c r="G215" s="400">
        <v>44100</v>
      </c>
      <c r="H215" s="583" t="s">
        <v>3595</v>
      </c>
      <c r="I215" s="399">
        <v>350</v>
      </c>
      <c r="J215" s="398">
        <v>420</v>
      </c>
      <c r="K215" s="397" t="s">
        <v>7</v>
      </c>
      <c r="L215" s="1032" t="s">
        <v>3595</v>
      </c>
      <c r="M215" s="1050">
        <v>2810</v>
      </c>
      <c r="N215" s="1032" t="s">
        <v>3595</v>
      </c>
      <c r="O215" s="1036">
        <v>20</v>
      </c>
      <c r="P215" s="1032" t="s">
        <v>3595</v>
      </c>
      <c r="Q215" s="1050">
        <v>11790</v>
      </c>
      <c r="R215" s="1032" t="s">
        <v>8</v>
      </c>
      <c r="S215" s="1044">
        <v>110</v>
      </c>
      <c r="T215" s="583" t="s">
        <v>3595</v>
      </c>
      <c r="U215" s="396">
        <v>6880</v>
      </c>
      <c r="V215" s="395">
        <v>60</v>
      </c>
      <c r="W215" s="394"/>
      <c r="X215" s="392"/>
      <c r="Y215" s="380"/>
      <c r="Z215" s="393"/>
      <c r="AA215" s="380"/>
      <c r="AB215" s="392" t="s">
        <v>0</v>
      </c>
      <c r="AC215" s="380"/>
      <c r="AD215" s="391"/>
      <c r="AE215" s="1035" t="s">
        <v>3595</v>
      </c>
      <c r="AF215" s="1038">
        <v>2480</v>
      </c>
      <c r="AG215" s="1032" t="s">
        <v>3595</v>
      </c>
      <c r="AH215" s="1033">
        <v>20</v>
      </c>
      <c r="AI215" s="1035" t="s">
        <v>3607</v>
      </c>
      <c r="AJ215" s="1048">
        <v>11790</v>
      </c>
      <c r="AK215" s="1032" t="s">
        <v>8</v>
      </c>
      <c r="AL215" s="1046">
        <v>110</v>
      </c>
      <c r="AM215" s="1032" t="s">
        <v>8</v>
      </c>
      <c r="AN215" s="1050">
        <v>2000</v>
      </c>
      <c r="AO215" s="1032" t="s">
        <v>3595</v>
      </c>
      <c r="AP215" s="1044">
        <v>20</v>
      </c>
      <c r="AQ215" s="1032" t="s">
        <v>8</v>
      </c>
      <c r="AR215" s="1042">
        <v>580</v>
      </c>
      <c r="AS215" s="1032" t="s">
        <v>8</v>
      </c>
      <c r="AT215" s="1040">
        <v>5</v>
      </c>
      <c r="AU215" s="1029"/>
      <c r="AV215" s="593" t="s">
        <v>14</v>
      </c>
      <c r="AW215" s="1029" t="s">
        <v>3607</v>
      </c>
      <c r="AX215" s="1030" t="s">
        <v>3602</v>
      </c>
      <c r="AY215" s="1032" t="s">
        <v>3601</v>
      </c>
      <c r="AZ215" s="390">
        <v>3210</v>
      </c>
      <c r="BA215" s="1032" t="s">
        <v>3601</v>
      </c>
      <c r="BB215" s="390">
        <v>11790</v>
      </c>
      <c r="BC215" s="1032" t="s">
        <v>3601</v>
      </c>
      <c r="BD215" s="390">
        <v>8370</v>
      </c>
      <c r="BE215" s="1032" t="s">
        <v>8</v>
      </c>
      <c r="BF215" s="1050">
        <v>6850</v>
      </c>
      <c r="BG215" s="1032" t="s">
        <v>3595</v>
      </c>
      <c r="BH215" s="1036">
        <v>60</v>
      </c>
      <c r="BI215" s="406"/>
      <c r="BJ215" s="598" t="s">
        <v>3599</v>
      </c>
      <c r="BK215" s="405"/>
      <c r="BL215" s="580"/>
      <c r="BM215" s="580"/>
      <c r="BN215" s="1056"/>
      <c r="BO215" s="364"/>
    </row>
    <row r="216" spans="1:67" s="403" customFormat="1" ht="25.5" customHeight="1">
      <c r="A216" s="1061"/>
      <c r="B216" s="1075"/>
      <c r="C216" s="1077"/>
      <c r="D216" s="389" t="s">
        <v>3469</v>
      </c>
      <c r="E216" s="388"/>
      <c r="F216" s="387">
        <v>44100</v>
      </c>
      <c r="G216" s="386"/>
      <c r="H216" s="583" t="s">
        <v>3595</v>
      </c>
      <c r="I216" s="383">
        <v>420</v>
      </c>
      <c r="J216" s="385"/>
      <c r="K216" s="384" t="s">
        <v>7</v>
      </c>
      <c r="L216" s="1032"/>
      <c r="M216" s="1051"/>
      <c r="N216" s="1032"/>
      <c r="O216" s="1037"/>
      <c r="P216" s="1032"/>
      <c r="Q216" s="1051"/>
      <c r="R216" s="1032"/>
      <c r="S216" s="1045"/>
      <c r="T216" s="583" t="s">
        <v>3595</v>
      </c>
      <c r="U216" s="383">
        <v>6880</v>
      </c>
      <c r="V216" s="382">
        <v>60</v>
      </c>
      <c r="W216" s="381" t="s">
        <v>3595</v>
      </c>
      <c r="X216" s="379">
        <v>48170</v>
      </c>
      <c r="Y216" s="380" t="s">
        <v>8</v>
      </c>
      <c r="Z216" s="377">
        <v>480</v>
      </c>
      <c r="AA216" s="378" t="s">
        <v>3595</v>
      </c>
      <c r="AB216" s="379">
        <v>41290</v>
      </c>
      <c r="AC216" s="378" t="s">
        <v>8</v>
      </c>
      <c r="AD216" s="377">
        <v>410</v>
      </c>
      <c r="AE216" s="1032"/>
      <c r="AF216" s="1039"/>
      <c r="AG216" s="1032"/>
      <c r="AH216" s="1034"/>
      <c r="AI216" s="1035"/>
      <c r="AJ216" s="1049"/>
      <c r="AK216" s="1032"/>
      <c r="AL216" s="1047"/>
      <c r="AM216" s="1032"/>
      <c r="AN216" s="1051"/>
      <c r="AO216" s="1032"/>
      <c r="AP216" s="1045"/>
      <c r="AQ216" s="1032"/>
      <c r="AR216" s="1043"/>
      <c r="AS216" s="1032"/>
      <c r="AT216" s="1041"/>
      <c r="AU216" s="1029"/>
      <c r="AV216" s="593">
        <v>12280</v>
      </c>
      <c r="AW216" s="1029"/>
      <c r="AX216" s="1031"/>
      <c r="AY216" s="1032"/>
      <c r="AZ216" s="376">
        <v>30</v>
      </c>
      <c r="BA216" s="1032"/>
      <c r="BB216" s="375">
        <v>110</v>
      </c>
      <c r="BC216" s="1032"/>
      <c r="BD216" s="375">
        <v>80</v>
      </c>
      <c r="BE216" s="1032"/>
      <c r="BF216" s="1051"/>
      <c r="BG216" s="1032"/>
      <c r="BH216" s="1037"/>
      <c r="BI216" s="406"/>
      <c r="BJ216" s="599">
        <v>0.87</v>
      </c>
      <c r="BK216" s="405"/>
      <c r="BL216" s="580"/>
      <c r="BM216" s="580"/>
      <c r="BN216" s="1056"/>
      <c r="BO216" s="364"/>
    </row>
    <row r="217" spans="1:67" s="403" customFormat="1" ht="25.5" customHeight="1">
      <c r="A217" s="1061"/>
      <c r="B217" s="1060" t="s">
        <v>3484</v>
      </c>
      <c r="C217" s="1076" t="s">
        <v>6</v>
      </c>
      <c r="D217" s="402" t="s">
        <v>3470</v>
      </c>
      <c r="E217" s="388"/>
      <c r="F217" s="401">
        <v>33010</v>
      </c>
      <c r="G217" s="400">
        <v>39890</v>
      </c>
      <c r="H217" s="583" t="s">
        <v>3595</v>
      </c>
      <c r="I217" s="399">
        <v>310</v>
      </c>
      <c r="J217" s="398">
        <v>380</v>
      </c>
      <c r="K217" s="397" t="s">
        <v>7</v>
      </c>
      <c r="L217" s="1032" t="s">
        <v>3595</v>
      </c>
      <c r="M217" s="1050">
        <v>2190</v>
      </c>
      <c r="N217" s="1032" t="s">
        <v>3595</v>
      </c>
      <c r="O217" s="1036">
        <v>20</v>
      </c>
      <c r="P217" s="1032" t="s">
        <v>3595</v>
      </c>
      <c r="Q217" s="1050">
        <v>9170</v>
      </c>
      <c r="R217" s="1032" t="s">
        <v>8</v>
      </c>
      <c r="S217" s="1044">
        <v>90</v>
      </c>
      <c r="T217" s="583" t="s">
        <v>3595</v>
      </c>
      <c r="U217" s="396">
        <v>6880</v>
      </c>
      <c r="V217" s="395">
        <v>60</v>
      </c>
      <c r="W217" s="394"/>
      <c r="X217" s="392"/>
      <c r="Y217" s="380"/>
      <c r="Z217" s="393"/>
      <c r="AA217" s="380"/>
      <c r="AB217" s="392" t="s">
        <v>0</v>
      </c>
      <c r="AC217" s="380"/>
      <c r="AD217" s="391"/>
      <c r="AE217" s="1035" t="s">
        <v>3595</v>
      </c>
      <c r="AF217" s="1038" t="s">
        <v>47</v>
      </c>
      <c r="AG217" s="1032" t="s">
        <v>3595</v>
      </c>
      <c r="AH217" s="1033" t="s">
        <v>47</v>
      </c>
      <c r="AI217" s="1035" t="s">
        <v>3607</v>
      </c>
      <c r="AJ217" s="1048">
        <v>9170</v>
      </c>
      <c r="AK217" s="1032" t="s">
        <v>8</v>
      </c>
      <c r="AL217" s="1046">
        <v>90</v>
      </c>
      <c r="AM217" s="1032" t="s">
        <v>8</v>
      </c>
      <c r="AN217" s="1050">
        <v>1730</v>
      </c>
      <c r="AO217" s="1032" t="s">
        <v>3595</v>
      </c>
      <c r="AP217" s="1044">
        <v>10</v>
      </c>
      <c r="AQ217" s="1032" t="s">
        <v>8</v>
      </c>
      <c r="AR217" s="1042">
        <v>450</v>
      </c>
      <c r="AS217" s="1032" t="s">
        <v>8</v>
      </c>
      <c r="AT217" s="1040">
        <v>4</v>
      </c>
      <c r="AU217" s="1029"/>
      <c r="AV217" s="593" t="s">
        <v>15</v>
      </c>
      <c r="AW217" s="1029" t="s">
        <v>3607</v>
      </c>
      <c r="AX217" s="1030" t="s">
        <v>3602</v>
      </c>
      <c r="AY217" s="1032" t="s">
        <v>3601</v>
      </c>
      <c r="AZ217" s="390">
        <v>2500</v>
      </c>
      <c r="BA217" s="1032" t="s">
        <v>3601</v>
      </c>
      <c r="BB217" s="390">
        <v>9170</v>
      </c>
      <c r="BC217" s="1032" t="s">
        <v>3601</v>
      </c>
      <c r="BD217" s="390">
        <v>6510</v>
      </c>
      <c r="BE217" s="1032" t="s">
        <v>8</v>
      </c>
      <c r="BF217" s="1050">
        <v>5330</v>
      </c>
      <c r="BG217" s="1032" t="s">
        <v>3595</v>
      </c>
      <c r="BH217" s="1036">
        <v>50</v>
      </c>
      <c r="BI217" s="406"/>
      <c r="BJ217" s="598" t="s">
        <v>3599</v>
      </c>
      <c r="BK217" s="405"/>
      <c r="BL217" s="580"/>
      <c r="BM217" s="580"/>
      <c r="BN217" s="1056"/>
      <c r="BO217" s="364"/>
    </row>
    <row r="218" spans="1:67" s="403" customFormat="1" ht="25.5" customHeight="1">
      <c r="A218" s="1061"/>
      <c r="B218" s="1075"/>
      <c r="C218" s="1077"/>
      <c r="D218" s="389" t="s">
        <v>3469</v>
      </c>
      <c r="E218" s="388"/>
      <c r="F218" s="387">
        <v>39890</v>
      </c>
      <c r="G218" s="386"/>
      <c r="H218" s="583" t="s">
        <v>3595</v>
      </c>
      <c r="I218" s="383">
        <v>380</v>
      </c>
      <c r="J218" s="385"/>
      <c r="K218" s="384" t="s">
        <v>7</v>
      </c>
      <c r="L218" s="1032"/>
      <c r="M218" s="1051"/>
      <c r="N218" s="1032"/>
      <c r="O218" s="1037"/>
      <c r="P218" s="1032"/>
      <c r="Q218" s="1051"/>
      <c r="R218" s="1032"/>
      <c r="S218" s="1045"/>
      <c r="T218" s="583" t="s">
        <v>3595</v>
      </c>
      <c r="U218" s="383">
        <v>6880</v>
      </c>
      <c r="V218" s="382">
        <v>60</v>
      </c>
      <c r="W218" s="381" t="s">
        <v>3595</v>
      </c>
      <c r="X218" s="379">
        <v>48170</v>
      </c>
      <c r="Y218" s="380" t="s">
        <v>8</v>
      </c>
      <c r="Z218" s="377">
        <v>480</v>
      </c>
      <c r="AA218" s="378" t="s">
        <v>3595</v>
      </c>
      <c r="AB218" s="379">
        <v>41290</v>
      </c>
      <c r="AC218" s="378" t="s">
        <v>8</v>
      </c>
      <c r="AD218" s="377">
        <v>410</v>
      </c>
      <c r="AE218" s="1032"/>
      <c r="AF218" s="1039"/>
      <c r="AG218" s="1032"/>
      <c r="AH218" s="1034"/>
      <c r="AI218" s="1035"/>
      <c r="AJ218" s="1049"/>
      <c r="AK218" s="1032"/>
      <c r="AL218" s="1047"/>
      <c r="AM218" s="1032"/>
      <c r="AN218" s="1051"/>
      <c r="AO218" s="1032"/>
      <c r="AP218" s="1045"/>
      <c r="AQ218" s="1032"/>
      <c r="AR218" s="1043"/>
      <c r="AS218" s="1032"/>
      <c r="AT218" s="1041"/>
      <c r="AU218" s="1029"/>
      <c r="AV218" s="593">
        <v>9770</v>
      </c>
      <c r="AW218" s="1029"/>
      <c r="AX218" s="1031"/>
      <c r="AY218" s="1032"/>
      <c r="AZ218" s="376">
        <v>20</v>
      </c>
      <c r="BA218" s="1032"/>
      <c r="BB218" s="375">
        <v>90</v>
      </c>
      <c r="BC218" s="1032"/>
      <c r="BD218" s="375">
        <v>60</v>
      </c>
      <c r="BE218" s="1032"/>
      <c r="BF218" s="1051"/>
      <c r="BG218" s="1032"/>
      <c r="BH218" s="1037"/>
      <c r="BI218" s="406"/>
      <c r="BJ218" s="599">
        <v>0.93700000000000006</v>
      </c>
      <c r="BK218" s="405"/>
      <c r="BL218" s="580"/>
      <c r="BM218" s="580"/>
      <c r="BN218" s="1056"/>
      <c r="BO218" s="364"/>
    </row>
    <row r="219" spans="1:67" s="403" customFormat="1" ht="25.5" customHeight="1">
      <c r="A219" s="1061"/>
      <c r="B219" s="1060" t="s">
        <v>3483</v>
      </c>
      <c r="C219" s="1076" t="s">
        <v>6</v>
      </c>
      <c r="D219" s="402" t="s">
        <v>3470</v>
      </c>
      <c r="E219" s="388"/>
      <c r="F219" s="401">
        <v>29250</v>
      </c>
      <c r="G219" s="400">
        <v>36130</v>
      </c>
      <c r="H219" s="659" t="s">
        <v>3595</v>
      </c>
      <c r="I219" s="399">
        <v>270</v>
      </c>
      <c r="J219" s="398">
        <v>340</v>
      </c>
      <c r="K219" s="397" t="s">
        <v>7</v>
      </c>
      <c r="L219" s="1032" t="s">
        <v>3595</v>
      </c>
      <c r="M219" s="1050">
        <v>1640</v>
      </c>
      <c r="N219" s="1032" t="s">
        <v>3595</v>
      </c>
      <c r="O219" s="1036">
        <v>10</v>
      </c>
      <c r="P219" s="1032" t="s">
        <v>3595</v>
      </c>
      <c r="Q219" s="1050">
        <v>6880</v>
      </c>
      <c r="R219" s="1032" t="s">
        <v>8</v>
      </c>
      <c r="S219" s="1044">
        <v>60</v>
      </c>
      <c r="T219" s="659" t="s">
        <v>3595</v>
      </c>
      <c r="U219" s="396">
        <v>6880</v>
      </c>
      <c r="V219" s="395">
        <v>60</v>
      </c>
      <c r="W219" s="394"/>
      <c r="X219" s="392"/>
      <c r="Y219" s="380"/>
      <c r="Z219" s="393"/>
      <c r="AA219" s="380"/>
      <c r="AB219" s="392" t="s">
        <v>0</v>
      </c>
      <c r="AC219" s="380"/>
      <c r="AD219" s="391"/>
      <c r="AE219" s="1035" t="s">
        <v>3595</v>
      </c>
      <c r="AF219" s="1038" t="s">
        <v>47</v>
      </c>
      <c r="AG219" s="1032" t="s">
        <v>3595</v>
      </c>
      <c r="AH219" s="1033" t="s">
        <v>47</v>
      </c>
      <c r="AI219" s="1035" t="s">
        <v>3607</v>
      </c>
      <c r="AJ219" s="1048">
        <v>6880</v>
      </c>
      <c r="AK219" s="1032" t="s">
        <v>8</v>
      </c>
      <c r="AL219" s="1046">
        <v>60</v>
      </c>
      <c r="AM219" s="1032" t="s">
        <v>8</v>
      </c>
      <c r="AN219" s="1050">
        <v>1300</v>
      </c>
      <c r="AO219" s="1032" t="s">
        <v>3595</v>
      </c>
      <c r="AP219" s="1044">
        <v>10</v>
      </c>
      <c r="AQ219" s="1032" t="s">
        <v>8</v>
      </c>
      <c r="AR219" s="1042">
        <v>340</v>
      </c>
      <c r="AS219" s="1032" t="s">
        <v>8</v>
      </c>
      <c r="AT219" s="1040">
        <v>3</v>
      </c>
      <c r="AU219" s="1029"/>
      <c r="AV219" s="660" t="s">
        <v>16</v>
      </c>
      <c r="AW219" s="1029" t="s">
        <v>3607</v>
      </c>
      <c r="AX219" s="1030" t="s">
        <v>3602</v>
      </c>
      <c r="AY219" s="1032" t="s">
        <v>3601</v>
      </c>
      <c r="AZ219" s="390">
        <v>1870</v>
      </c>
      <c r="BA219" s="1032" t="s">
        <v>3601</v>
      </c>
      <c r="BB219" s="390">
        <v>6880</v>
      </c>
      <c r="BC219" s="1032" t="s">
        <v>3601</v>
      </c>
      <c r="BD219" s="390">
        <v>4880</v>
      </c>
      <c r="BE219" s="1032" t="s">
        <v>8</v>
      </c>
      <c r="BF219" s="1050">
        <v>4000</v>
      </c>
      <c r="BG219" s="1032" t="s">
        <v>3595</v>
      </c>
      <c r="BH219" s="1036">
        <v>40</v>
      </c>
      <c r="BI219" s="406"/>
      <c r="BJ219" s="661" t="s">
        <v>3599</v>
      </c>
      <c r="BK219" s="405"/>
      <c r="BL219" s="658"/>
      <c r="BM219" s="658"/>
      <c r="BN219" s="1056"/>
      <c r="BO219" s="364"/>
    </row>
    <row r="220" spans="1:67" s="403" customFormat="1" ht="25.5" customHeight="1">
      <c r="A220" s="1061"/>
      <c r="B220" s="1075"/>
      <c r="C220" s="1077"/>
      <c r="D220" s="389" t="s">
        <v>3469</v>
      </c>
      <c r="E220" s="388"/>
      <c r="F220" s="387">
        <v>36130</v>
      </c>
      <c r="G220" s="386"/>
      <c r="H220" s="659" t="s">
        <v>3595</v>
      </c>
      <c r="I220" s="383">
        <v>340</v>
      </c>
      <c r="J220" s="385"/>
      <c r="K220" s="384" t="s">
        <v>7</v>
      </c>
      <c r="L220" s="1032"/>
      <c r="M220" s="1051"/>
      <c r="N220" s="1032"/>
      <c r="O220" s="1037"/>
      <c r="P220" s="1032"/>
      <c r="Q220" s="1051"/>
      <c r="R220" s="1032"/>
      <c r="S220" s="1045"/>
      <c r="T220" s="659" t="s">
        <v>3595</v>
      </c>
      <c r="U220" s="383">
        <v>6880</v>
      </c>
      <c r="V220" s="382">
        <v>60</v>
      </c>
      <c r="W220" s="381" t="s">
        <v>3595</v>
      </c>
      <c r="X220" s="379">
        <v>48170</v>
      </c>
      <c r="Y220" s="380" t="s">
        <v>8</v>
      </c>
      <c r="Z220" s="377">
        <v>480</v>
      </c>
      <c r="AA220" s="378" t="s">
        <v>3595</v>
      </c>
      <c r="AB220" s="379">
        <v>41290</v>
      </c>
      <c r="AC220" s="378" t="s">
        <v>8</v>
      </c>
      <c r="AD220" s="377">
        <v>410</v>
      </c>
      <c r="AE220" s="1032"/>
      <c r="AF220" s="1039"/>
      <c r="AG220" s="1032"/>
      <c r="AH220" s="1034"/>
      <c r="AI220" s="1035"/>
      <c r="AJ220" s="1049"/>
      <c r="AK220" s="1032"/>
      <c r="AL220" s="1047"/>
      <c r="AM220" s="1032"/>
      <c r="AN220" s="1051"/>
      <c r="AO220" s="1032"/>
      <c r="AP220" s="1045"/>
      <c r="AQ220" s="1032"/>
      <c r="AR220" s="1043"/>
      <c r="AS220" s="1032"/>
      <c r="AT220" s="1041"/>
      <c r="AU220" s="1029"/>
      <c r="AV220" s="660">
        <v>7500</v>
      </c>
      <c r="AW220" s="1029"/>
      <c r="AX220" s="1031"/>
      <c r="AY220" s="1032"/>
      <c r="AZ220" s="376">
        <v>10</v>
      </c>
      <c r="BA220" s="1032"/>
      <c r="BB220" s="375">
        <v>60</v>
      </c>
      <c r="BC220" s="1032"/>
      <c r="BD220" s="375">
        <v>40</v>
      </c>
      <c r="BE220" s="1032"/>
      <c r="BF220" s="1051"/>
      <c r="BG220" s="1032"/>
      <c r="BH220" s="1037"/>
      <c r="BI220" s="406"/>
      <c r="BJ220" s="662">
        <v>0.9</v>
      </c>
      <c r="BK220" s="405"/>
      <c r="BL220" s="658"/>
      <c r="BM220" s="658"/>
      <c r="BN220" s="1056"/>
      <c r="BO220" s="364"/>
    </row>
    <row r="221" spans="1:67" s="403" customFormat="1" ht="25.5" customHeight="1">
      <c r="A221" s="1061"/>
      <c r="B221" s="1060" t="s">
        <v>3482</v>
      </c>
      <c r="C221" s="1076" t="s">
        <v>6</v>
      </c>
      <c r="D221" s="402" t="s">
        <v>3470</v>
      </c>
      <c r="E221" s="388"/>
      <c r="F221" s="401">
        <v>27040</v>
      </c>
      <c r="G221" s="400">
        <v>33920</v>
      </c>
      <c r="H221" s="583" t="s">
        <v>3595</v>
      </c>
      <c r="I221" s="399">
        <v>250</v>
      </c>
      <c r="J221" s="398">
        <v>320</v>
      </c>
      <c r="K221" s="397" t="s">
        <v>7</v>
      </c>
      <c r="L221" s="1032" t="s">
        <v>3595</v>
      </c>
      <c r="M221" s="1050">
        <v>1310</v>
      </c>
      <c r="N221" s="1032" t="s">
        <v>3595</v>
      </c>
      <c r="O221" s="1036">
        <v>10</v>
      </c>
      <c r="P221" s="1032" t="s">
        <v>3595</v>
      </c>
      <c r="Q221" s="1050">
        <v>5500</v>
      </c>
      <c r="R221" s="1032" t="s">
        <v>8</v>
      </c>
      <c r="S221" s="1044">
        <v>50</v>
      </c>
      <c r="T221" s="583" t="s">
        <v>3595</v>
      </c>
      <c r="U221" s="396">
        <v>6880</v>
      </c>
      <c r="V221" s="395">
        <v>60</v>
      </c>
      <c r="W221" s="394"/>
      <c r="X221" s="392"/>
      <c r="Y221" s="380"/>
      <c r="Z221" s="393"/>
      <c r="AA221" s="380"/>
      <c r="AB221" s="392" t="s">
        <v>0</v>
      </c>
      <c r="AC221" s="380"/>
      <c r="AD221" s="391"/>
      <c r="AE221" s="1035" t="s">
        <v>3595</v>
      </c>
      <c r="AF221" s="1038" t="s">
        <v>47</v>
      </c>
      <c r="AG221" s="1032" t="s">
        <v>3595</v>
      </c>
      <c r="AH221" s="1033" t="s">
        <v>47</v>
      </c>
      <c r="AI221" s="1035" t="s">
        <v>3607</v>
      </c>
      <c r="AJ221" s="1048">
        <v>5500</v>
      </c>
      <c r="AK221" s="1032" t="s">
        <v>8</v>
      </c>
      <c r="AL221" s="1046">
        <v>50</v>
      </c>
      <c r="AM221" s="1032" t="s">
        <v>8</v>
      </c>
      <c r="AN221" s="1050">
        <v>1040</v>
      </c>
      <c r="AO221" s="1032" t="s">
        <v>3595</v>
      </c>
      <c r="AP221" s="1044">
        <v>10</v>
      </c>
      <c r="AQ221" s="1032" t="s">
        <v>8</v>
      </c>
      <c r="AR221" s="1042">
        <v>300</v>
      </c>
      <c r="AS221" s="1032" t="s">
        <v>8</v>
      </c>
      <c r="AT221" s="1040">
        <v>3</v>
      </c>
      <c r="AU221" s="1029"/>
      <c r="AV221" s="593" t="s">
        <v>17</v>
      </c>
      <c r="AW221" s="1029" t="s">
        <v>3607</v>
      </c>
      <c r="AX221" s="1030" t="s">
        <v>3602</v>
      </c>
      <c r="AY221" s="1032" t="s">
        <v>3601</v>
      </c>
      <c r="AZ221" s="390">
        <v>1500</v>
      </c>
      <c r="BA221" s="1032" t="s">
        <v>3601</v>
      </c>
      <c r="BB221" s="390">
        <v>5500</v>
      </c>
      <c r="BC221" s="1032" t="s">
        <v>3601</v>
      </c>
      <c r="BD221" s="390">
        <v>3910</v>
      </c>
      <c r="BE221" s="1032" t="s">
        <v>8</v>
      </c>
      <c r="BF221" s="1050">
        <v>3200</v>
      </c>
      <c r="BG221" s="1032" t="s">
        <v>3595</v>
      </c>
      <c r="BH221" s="1036">
        <v>30</v>
      </c>
      <c r="BI221" s="406"/>
      <c r="BJ221" s="598" t="s">
        <v>3599</v>
      </c>
      <c r="BK221" s="405"/>
      <c r="BL221" s="580"/>
      <c r="BM221" s="580"/>
      <c r="BN221" s="1056"/>
      <c r="BO221" s="364"/>
    </row>
    <row r="222" spans="1:67" s="403" customFormat="1" ht="25.5" customHeight="1">
      <c r="A222" s="1061"/>
      <c r="B222" s="1075"/>
      <c r="C222" s="1077"/>
      <c r="D222" s="389" t="s">
        <v>3469</v>
      </c>
      <c r="E222" s="388"/>
      <c r="F222" s="387">
        <v>33920</v>
      </c>
      <c r="G222" s="386"/>
      <c r="H222" s="583" t="s">
        <v>3595</v>
      </c>
      <c r="I222" s="383">
        <v>320</v>
      </c>
      <c r="J222" s="385"/>
      <c r="K222" s="384" t="s">
        <v>7</v>
      </c>
      <c r="L222" s="1032"/>
      <c r="M222" s="1051"/>
      <c r="N222" s="1032"/>
      <c r="O222" s="1037"/>
      <c r="P222" s="1032"/>
      <c r="Q222" s="1051"/>
      <c r="R222" s="1032"/>
      <c r="S222" s="1045"/>
      <c r="T222" s="583" t="s">
        <v>3595</v>
      </c>
      <c r="U222" s="383">
        <v>6880</v>
      </c>
      <c r="V222" s="382">
        <v>60</v>
      </c>
      <c r="W222" s="381" t="s">
        <v>3595</v>
      </c>
      <c r="X222" s="379">
        <v>48170</v>
      </c>
      <c r="Y222" s="380" t="s">
        <v>8</v>
      </c>
      <c r="Z222" s="377">
        <v>480</v>
      </c>
      <c r="AA222" s="378" t="s">
        <v>3595</v>
      </c>
      <c r="AB222" s="379">
        <v>41290</v>
      </c>
      <c r="AC222" s="378" t="s">
        <v>8</v>
      </c>
      <c r="AD222" s="377">
        <v>410</v>
      </c>
      <c r="AE222" s="1032"/>
      <c r="AF222" s="1039"/>
      <c r="AG222" s="1032"/>
      <c r="AH222" s="1034"/>
      <c r="AI222" s="1035"/>
      <c r="AJ222" s="1049"/>
      <c r="AK222" s="1032"/>
      <c r="AL222" s="1047"/>
      <c r="AM222" s="1032"/>
      <c r="AN222" s="1051"/>
      <c r="AO222" s="1032"/>
      <c r="AP222" s="1045"/>
      <c r="AQ222" s="1032"/>
      <c r="AR222" s="1043"/>
      <c r="AS222" s="1032"/>
      <c r="AT222" s="1041"/>
      <c r="AU222" s="1029"/>
      <c r="AV222" s="593">
        <v>6130</v>
      </c>
      <c r="AW222" s="1029"/>
      <c r="AX222" s="1031"/>
      <c r="AY222" s="1032"/>
      <c r="AZ222" s="376">
        <v>10</v>
      </c>
      <c r="BA222" s="1032"/>
      <c r="BB222" s="375">
        <v>50</v>
      </c>
      <c r="BC222" s="1032"/>
      <c r="BD222" s="375">
        <v>30</v>
      </c>
      <c r="BE222" s="1032"/>
      <c r="BF222" s="1051"/>
      <c r="BG222" s="1032"/>
      <c r="BH222" s="1037"/>
      <c r="BJ222" s="599">
        <v>0.92</v>
      </c>
      <c r="BK222" s="404"/>
      <c r="BL222" s="580"/>
      <c r="BM222" s="580"/>
      <c r="BN222" s="1056"/>
      <c r="BO222" s="364"/>
    </row>
    <row r="223" spans="1:67" s="374" customFormat="1" ht="25.5" customHeight="1">
      <c r="A223" s="1061"/>
      <c r="B223" s="1060" t="s">
        <v>3481</v>
      </c>
      <c r="C223" s="1076" t="s">
        <v>6</v>
      </c>
      <c r="D223" s="402" t="s">
        <v>3470</v>
      </c>
      <c r="E223" s="388"/>
      <c r="F223" s="401">
        <v>25520</v>
      </c>
      <c r="G223" s="400">
        <v>32400</v>
      </c>
      <c r="H223" s="583" t="s">
        <v>3595</v>
      </c>
      <c r="I223" s="399">
        <v>230</v>
      </c>
      <c r="J223" s="398">
        <v>300</v>
      </c>
      <c r="K223" s="397" t="s">
        <v>7</v>
      </c>
      <c r="L223" s="1032" t="s">
        <v>3595</v>
      </c>
      <c r="M223" s="1050">
        <v>1090</v>
      </c>
      <c r="N223" s="1032" t="s">
        <v>3595</v>
      </c>
      <c r="O223" s="1036">
        <v>10</v>
      </c>
      <c r="P223" s="1032" t="s">
        <v>3595</v>
      </c>
      <c r="Q223" s="1050">
        <v>4580</v>
      </c>
      <c r="R223" s="1032" t="s">
        <v>8</v>
      </c>
      <c r="S223" s="1044">
        <v>40</v>
      </c>
      <c r="T223" s="583" t="s">
        <v>3595</v>
      </c>
      <c r="U223" s="396">
        <v>6880</v>
      </c>
      <c r="V223" s="395">
        <v>60</v>
      </c>
      <c r="W223" s="394"/>
      <c r="X223" s="392"/>
      <c r="Y223" s="380"/>
      <c r="Z223" s="393"/>
      <c r="AA223" s="380"/>
      <c r="AB223" s="392" t="s">
        <v>0</v>
      </c>
      <c r="AC223" s="380"/>
      <c r="AD223" s="391"/>
      <c r="AE223" s="1035" t="s">
        <v>3595</v>
      </c>
      <c r="AF223" s="1038" t="s">
        <v>47</v>
      </c>
      <c r="AG223" s="1032" t="s">
        <v>3595</v>
      </c>
      <c r="AH223" s="1033" t="s">
        <v>47</v>
      </c>
      <c r="AI223" s="1035" t="s">
        <v>3607</v>
      </c>
      <c r="AJ223" s="1048">
        <v>4580</v>
      </c>
      <c r="AK223" s="1032" t="s">
        <v>8</v>
      </c>
      <c r="AL223" s="1046">
        <v>40</v>
      </c>
      <c r="AM223" s="1032" t="s">
        <v>8</v>
      </c>
      <c r="AN223" s="1050">
        <v>860</v>
      </c>
      <c r="AO223" s="1032" t="s">
        <v>3595</v>
      </c>
      <c r="AP223" s="1044">
        <v>8</v>
      </c>
      <c r="AQ223" s="1032" t="s">
        <v>8</v>
      </c>
      <c r="AR223" s="1042">
        <v>270</v>
      </c>
      <c r="AS223" s="1032" t="s">
        <v>8</v>
      </c>
      <c r="AT223" s="1040">
        <v>2</v>
      </c>
      <c r="AU223" s="1029"/>
      <c r="AV223" s="593" t="s">
        <v>18</v>
      </c>
      <c r="AW223" s="1029" t="s">
        <v>3607</v>
      </c>
      <c r="AX223" s="1030" t="s">
        <v>3602</v>
      </c>
      <c r="AY223" s="1032" t="s">
        <v>3601</v>
      </c>
      <c r="AZ223" s="390">
        <v>1250</v>
      </c>
      <c r="BA223" s="1032" t="s">
        <v>3601</v>
      </c>
      <c r="BB223" s="390">
        <v>4580</v>
      </c>
      <c r="BC223" s="1032" t="s">
        <v>3601</v>
      </c>
      <c r="BD223" s="390">
        <v>3250</v>
      </c>
      <c r="BE223" s="1032" t="s">
        <v>8</v>
      </c>
      <c r="BF223" s="1050">
        <v>2660</v>
      </c>
      <c r="BG223" s="1032" t="s">
        <v>3595</v>
      </c>
      <c r="BH223" s="1036">
        <v>20</v>
      </c>
      <c r="BI223" s="581"/>
      <c r="BJ223" s="598" t="s">
        <v>3599</v>
      </c>
      <c r="BK223" s="590"/>
      <c r="BL223" s="580"/>
      <c r="BM223" s="580"/>
      <c r="BN223" s="1056"/>
      <c r="BO223" s="364"/>
    </row>
    <row r="224" spans="1:67" s="374" customFormat="1" ht="25.5" customHeight="1">
      <c r="A224" s="1061"/>
      <c r="B224" s="1075"/>
      <c r="C224" s="1077"/>
      <c r="D224" s="389" t="s">
        <v>3469</v>
      </c>
      <c r="E224" s="388"/>
      <c r="F224" s="387">
        <v>32400</v>
      </c>
      <c r="G224" s="386"/>
      <c r="H224" s="583" t="s">
        <v>3595</v>
      </c>
      <c r="I224" s="383">
        <v>300</v>
      </c>
      <c r="J224" s="385"/>
      <c r="K224" s="384" t="s">
        <v>7</v>
      </c>
      <c r="L224" s="1032"/>
      <c r="M224" s="1051"/>
      <c r="N224" s="1032"/>
      <c r="O224" s="1037"/>
      <c r="P224" s="1032"/>
      <c r="Q224" s="1051"/>
      <c r="R224" s="1032"/>
      <c r="S224" s="1045"/>
      <c r="T224" s="583" t="s">
        <v>3595</v>
      </c>
      <c r="U224" s="383">
        <v>6880</v>
      </c>
      <c r="V224" s="382">
        <v>60</v>
      </c>
      <c r="W224" s="381" t="s">
        <v>3595</v>
      </c>
      <c r="X224" s="379">
        <v>48170</v>
      </c>
      <c r="Y224" s="380" t="s">
        <v>8</v>
      </c>
      <c r="Z224" s="377">
        <v>480</v>
      </c>
      <c r="AA224" s="378" t="s">
        <v>3595</v>
      </c>
      <c r="AB224" s="379">
        <v>41290</v>
      </c>
      <c r="AC224" s="378" t="s">
        <v>8</v>
      </c>
      <c r="AD224" s="377">
        <v>410</v>
      </c>
      <c r="AE224" s="1032"/>
      <c r="AF224" s="1039"/>
      <c r="AG224" s="1032"/>
      <c r="AH224" s="1034"/>
      <c r="AI224" s="1035"/>
      <c r="AJ224" s="1049"/>
      <c r="AK224" s="1032"/>
      <c r="AL224" s="1047"/>
      <c r="AM224" s="1032"/>
      <c r="AN224" s="1051"/>
      <c r="AO224" s="1032"/>
      <c r="AP224" s="1045"/>
      <c r="AQ224" s="1032"/>
      <c r="AR224" s="1043"/>
      <c r="AS224" s="1032"/>
      <c r="AT224" s="1041"/>
      <c r="AU224" s="1029"/>
      <c r="AV224" s="593">
        <v>5220</v>
      </c>
      <c r="AW224" s="1029"/>
      <c r="AX224" s="1031"/>
      <c r="AY224" s="1032"/>
      <c r="AZ224" s="376">
        <v>10</v>
      </c>
      <c r="BA224" s="1032"/>
      <c r="BB224" s="375">
        <v>40</v>
      </c>
      <c r="BC224" s="1032"/>
      <c r="BD224" s="375">
        <v>30</v>
      </c>
      <c r="BE224" s="1032"/>
      <c r="BF224" s="1051"/>
      <c r="BG224" s="1032"/>
      <c r="BH224" s="1037"/>
      <c r="BI224" s="581"/>
      <c r="BJ224" s="599">
        <v>0.91</v>
      </c>
      <c r="BK224" s="590"/>
      <c r="BL224" s="580"/>
      <c r="BM224" s="580"/>
      <c r="BN224" s="1056"/>
      <c r="BO224" s="364"/>
    </row>
    <row r="225" spans="1:67" s="374" customFormat="1" ht="25.5" customHeight="1">
      <c r="A225" s="1061"/>
      <c r="B225" s="1060" t="s">
        <v>3480</v>
      </c>
      <c r="C225" s="1076" t="s">
        <v>6</v>
      </c>
      <c r="D225" s="402" t="s">
        <v>3470</v>
      </c>
      <c r="E225" s="388"/>
      <c r="F225" s="401">
        <v>25120</v>
      </c>
      <c r="G225" s="400">
        <v>32000</v>
      </c>
      <c r="H225" s="583" t="s">
        <v>3595</v>
      </c>
      <c r="I225" s="399">
        <v>230</v>
      </c>
      <c r="J225" s="398">
        <v>300</v>
      </c>
      <c r="K225" s="397" t="s">
        <v>7</v>
      </c>
      <c r="L225" s="1032" t="s">
        <v>3595</v>
      </c>
      <c r="M225" s="1050">
        <v>930</v>
      </c>
      <c r="N225" s="1032" t="s">
        <v>3595</v>
      </c>
      <c r="O225" s="1036">
        <v>9</v>
      </c>
      <c r="P225" s="1032" t="s">
        <v>3595</v>
      </c>
      <c r="Q225" s="1050">
        <v>3930</v>
      </c>
      <c r="R225" s="1032" t="s">
        <v>8</v>
      </c>
      <c r="S225" s="1044">
        <v>30</v>
      </c>
      <c r="T225" s="583" t="s">
        <v>3595</v>
      </c>
      <c r="U225" s="396">
        <v>6880</v>
      </c>
      <c r="V225" s="395">
        <v>60</v>
      </c>
      <c r="W225" s="394"/>
      <c r="X225" s="392"/>
      <c r="Y225" s="380"/>
      <c r="Z225" s="393"/>
      <c r="AA225" s="380"/>
      <c r="AB225" s="392" t="s">
        <v>0</v>
      </c>
      <c r="AC225" s="380"/>
      <c r="AD225" s="391"/>
      <c r="AE225" s="1035" t="s">
        <v>3595</v>
      </c>
      <c r="AF225" s="1038" t="s">
        <v>47</v>
      </c>
      <c r="AG225" s="1032" t="s">
        <v>3595</v>
      </c>
      <c r="AH225" s="1033" t="s">
        <v>47</v>
      </c>
      <c r="AI225" s="1035" t="s">
        <v>3607</v>
      </c>
      <c r="AJ225" s="1048">
        <v>3930</v>
      </c>
      <c r="AK225" s="1032" t="s">
        <v>8</v>
      </c>
      <c r="AL225" s="1046">
        <v>30</v>
      </c>
      <c r="AM225" s="1032" t="s">
        <v>8</v>
      </c>
      <c r="AN225" s="1050">
        <v>740</v>
      </c>
      <c r="AO225" s="1032" t="s">
        <v>3595</v>
      </c>
      <c r="AP225" s="1044">
        <v>7</v>
      </c>
      <c r="AQ225" s="1032" t="s">
        <v>8</v>
      </c>
      <c r="AR225" s="1042">
        <v>250</v>
      </c>
      <c r="AS225" s="1032" t="s">
        <v>8</v>
      </c>
      <c r="AT225" s="1040">
        <v>2</v>
      </c>
      <c r="AU225" s="1029"/>
      <c r="AV225" s="593" t="s">
        <v>19</v>
      </c>
      <c r="AW225" s="1029" t="s">
        <v>3607</v>
      </c>
      <c r="AX225" s="1030" t="s">
        <v>3602</v>
      </c>
      <c r="AY225" s="1032" t="s">
        <v>3601</v>
      </c>
      <c r="AZ225" s="390">
        <v>1070</v>
      </c>
      <c r="BA225" s="1032" t="s">
        <v>3601</v>
      </c>
      <c r="BB225" s="390">
        <v>3930</v>
      </c>
      <c r="BC225" s="1032" t="s">
        <v>3601</v>
      </c>
      <c r="BD225" s="390">
        <v>2790</v>
      </c>
      <c r="BE225" s="1032" t="s">
        <v>8</v>
      </c>
      <c r="BF225" s="1050">
        <v>2280</v>
      </c>
      <c r="BG225" s="1032" t="s">
        <v>3595</v>
      </c>
      <c r="BH225" s="1036">
        <v>20</v>
      </c>
      <c r="BI225" s="581"/>
      <c r="BJ225" s="598" t="s">
        <v>3599</v>
      </c>
      <c r="BK225" s="590"/>
      <c r="BL225" s="580"/>
      <c r="BM225" s="580"/>
      <c r="BN225" s="1056"/>
      <c r="BO225" s="364"/>
    </row>
    <row r="226" spans="1:67" s="374" customFormat="1" ht="25.5" customHeight="1">
      <c r="A226" s="1061"/>
      <c r="B226" s="1075"/>
      <c r="C226" s="1077"/>
      <c r="D226" s="389" t="s">
        <v>3469</v>
      </c>
      <c r="E226" s="388"/>
      <c r="F226" s="387">
        <v>32000</v>
      </c>
      <c r="G226" s="386"/>
      <c r="H226" s="583" t="s">
        <v>3595</v>
      </c>
      <c r="I226" s="383">
        <v>300</v>
      </c>
      <c r="J226" s="385"/>
      <c r="K226" s="384" t="s">
        <v>7</v>
      </c>
      <c r="L226" s="1032"/>
      <c r="M226" s="1051"/>
      <c r="N226" s="1032"/>
      <c r="O226" s="1037"/>
      <c r="P226" s="1032"/>
      <c r="Q226" s="1051"/>
      <c r="R226" s="1032"/>
      <c r="S226" s="1045"/>
      <c r="T226" s="583" t="s">
        <v>3595</v>
      </c>
      <c r="U226" s="383">
        <v>6880</v>
      </c>
      <c r="V226" s="382">
        <v>60</v>
      </c>
      <c r="W226" s="381" t="s">
        <v>3595</v>
      </c>
      <c r="X226" s="379">
        <v>48170</v>
      </c>
      <c r="Y226" s="380" t="s">
        <v>8</v>
      </c>
      <c r="Z226" s="377">
        <v>480</v>
      </c>
      <c r="AA226" s="378" t="s">
        <v>3595</v>
      </c>
      <c r="AB226" s="379">
        <v>41290</v>
      </c>
      <c r="AC226" s="378" t="s">
        <v>8</v>
      </c>
      <c r="AD226" s="377">
        <v>410</v>
      </c>
      <c r="AE226" s="1032"/>
      <c r="AF226" s="1039"/>
      <c r="AG226" s="1032"/>
      <c r="AH226" s="1034"/>
      <c r="AI226" s="1035"/>
      <c r="AJ226" s="1049"/>
      <c r="AK226" s="1032"/>
      <c r="AL226" s="1047"/>
      <c r="AM226" s="1032"/>
      <c r="AN226" s="1051"/>
      <c r="AO226" s="1032"/>
      <c r="AP226" s="1045"/>
      <c r="AQ226" s="1032"/>
      <c r="AR226" s="1043"/>
      <c r="AS226" s="1032"/>
      <c r="AT226" s="1041"/>
      <c r="AU226" s="1029"/>
      <c r="AV226" s="593">
        <v>4660</v>
      </c>
      <c r="AW226" s="1029"/>
      <c r="AX226" s="1031"/>
      <c r="AY226" s="1032"/>
      <c r="AZ226" s="376">
        <v>10</v>
      </c>
      <c r="BA226" s="1032"/>
      <c r="BB226" s="375">
        <v>30</v>
      </c>
      <c r="BC226" s="1032"/>
      <c r="BD226" s="375">
        <v>20</v>
      </c>
      <c r="BE226" s="1032"/>
      <c r="BF226" s="1051"/>
      <c r="BG226" s="1032"/>
      <c r="BH226" s="1037"/>
      <c r="BI226" s="581"/>
      <c r="BJ226" s="599">
        <v>0.91500000000000004</v>
      </c>
      <c r="BK226" s="590"/>
      <c r="BL226" s="580"/>
      <c r="BM226" s="580"/>
      <c r="BN226" s="1056"/>
      <c r="BO226" s="364"/>
    </row>
    <row r="227" spans="1:67" s="374" customFormat="1" ht="25.5" customHeight="1">
      <c r="A227" s="1061"/>
      <c r="B227" s="1060" t="s">
        <v>3479</v>
      </c>
      <c r="C227" s="1076" t="s">
        <v>6</v>
      </c>
      <c r="D227" s="402" t="s">
        <v>3470</v>
      </c>
      <c r="E227" s="388"/>
      <c r="F227" s="401">
        <v>24250</v>
      </c>
      <c r="G227" s="400">
        <v>31130</v>
      </c>
      <c r="H227" s="583" t="s">
        <v>3595</v>
      </c>
      <c r="I227" s="399">
        <v>220</v>
      </c>
      <c r="J227" s="398">
        <v>290</v>
      </c>
      <c r="K227" s="397" t="s">
        <v>7</v>
      </c>
      <c r="L227" s="1032" t="s">
        <v>3595</v>
      </c>
      <c r="M227" s="1050">
        <v>820</v>
      </c>
      <c r="N227" s="1032" t="s">
        <v>3595</v>
      </c>
      <c r="O227" s="1036">
        <v>8</v>
      </c>
      <c r="P227" s="1032" t="s">
        <v>3595</v>
      </c>
      <c r="Q227" s="1050">
        <v>3440</v>
      </c>
      <c r="R227" s="1032" t="s">
        <v>8</v>
      </c>
      <c r="S227" s="1044">
        <v>30</v>
      </c>
      <c r="T227" s="583" t="s">
        <v>3595</v>
      </c>
      <c r="U227" s="396">
        <v>6880</v>
      </c>
      <c r="V227" s="395">
        <v>60</v>
      </c>
      <c r="W227" s="394"/>
      <c r="X227" s="392"/>
      <c r="Y227" s="380"/>
      <c r="Z227" s="393"/>
      <c r="AA227" s="380"/>
      <c r="AB227" s="392" t="s">
        <v>0</v>
      </c>
      <c r="AC227" s="380"/>
      <c r="AD227" s="391"/>
      <c r="AE227" s="1035" t="s">
        <v>3595</v>
      </c>
      <c r="AF227" s="1038" t="s">
        <v>47</v>
      </c>
      <c r="AG227" s="1032" t="s">
        <v>3595</v>
      </c>
      <c r="AH227" s="1033" t="s">
        <v>47</v>
      </c>
      <c r="AI227" s="1035" t="s">
        <v>3607</v>
      </c>
      <c r="AJ227" s="1048">
        <v>3440</v>
      </c>
      <c r="AK227" s="1032" t="s">
        <v>8</v>
      </c>
      <c r="AL227" s="1046">
        <v>30</v>
      </c>
      <c r="AM227" s="1032" t="s">
        <v>8</v>
      </c>
      <c r="AN227" s="1050">
        <v>650</v>
      </c>
      <c r="AO227" s="1032" t="s">
        <v>3595</v>
      </c>
      <c r="AP227" s="1044">
        <v>6</v>
      </c>
      <c r="AQ227" s="1032" t="s">
        <v>8</v>
      </c>
      <c r="AR227" s="1042">
        <v>230</v>
      </c>
      <c r="AS227" s="1032" t="s">
        <v>8</v>
      </c>
      <c r="AT227" s="1040">
        <v>2</v>
      </c>
      <c r="AU227" s="1029"/>
      <c r="AV227" s="593" t="s">
        <v>20</v>
      </c>
      <c r="AW227" s="1029" t="s">
        <v>3607</v>
      </c>
      <c r="AX227" s="1030" t="s">
        <v>3602</v>
      </c>
      <c r="AY227" s="1032" t="s">
        <v>3601</v>
      </c>
      <c r="AZ227" s="390">
        <v>930</v>
      </c>
      <c r="BA227" s="1032" t="s">
        <v>3601</v>
      </c>
      <c r="BB227" s="390">
        <v>3440</v>
      </c>
      <c r="BC227" s="1032" t="s">
        <v>3601</v>
      </c>
      <c r="BD227" s="390">
        <v>2440</v>
      </c>
      <c r="BE227" s="1032" t="s">
        <v>8</v>
      </c>
      <c r="BF227" s="1050">
        <v>2000</v>
      </c>
      <c r="BG227" s="1032" t="s">
        <v>3595</v>
      </c>
      <c r="BH227" s="1036">
        <v>20</v>
      </c>
      <c r="BI227" s="581"/>
      <c r="BJ227" s="598" t="s">
        <v>3599</v>
      </c>
      <c r="BK227" s="590"/>
      <c r="BL227" s="580"/>
      <c r="BM227" s="580"/>
      <c r="BN227" s="1056"/>
      <c r="BO227" s="364"/>
    </row>
    <row r="228" spans="1:67" s="374" customFormat="1" ht="25.5" customHeight="1">
      <c r="A228" s="1061"/>
      <c r="B228" s="1075"/>
      <c r="C228" s="1077"/>
      <c r="D228" s="389" t="s">
        <v>3469</v>
      </c>
      <c r="E228" s="388"/>
      <c r="F228" s="387">
        <v>31130</v>
      </c>
      <c r="G228" s="386"/>
      <c r="H228" s="583" t="s">
        <v>3595</v>
      </c>
      <c r="I228" s="383">
        <v>290</v>
      </c>
      <c r="J228" s="385"/>
      <c r="K228" s="384" t="s">
        <v>7</v>
      </c>
      <c r="L228" s="1032"/>
      <c r="M228" s="1051"/>
      <c r="N228" s="1032"/>
      <c r="O228" s="1037"/>
      <c r="P228" s="1032"/>
      <c r="Q228" s="1051"/>
      <c r="R228" s="1032"/>
      <c r="S228" s="1045"/>
      <c r="T228" s="583" t="s">
        <v>3595</v>
      </c>
      <c r="U228" s="383">
        <v>6880</v>
      </c>
      <c r="V228" s="382">
        <v>60</v>
      </c>
      <c r="W228" s="381" t="s">
        <v>3595</v>
      </c>
      <c r="X228" s="379">
        <v>48170</v>
      </c>
      <c r="Y228" s="380" t="s">
        <v>8</v>
      </c>
      <c r="Z228" s="377">
        <v>480</v>
      </c>
      <c r="AA228" s="378" t="s">
        <v>3595</v>
      </c>
      <c r="AB228" s="379">
        <v>41290</v>
      </c>
      <c r="AC228" s="378" t="s">
        <v>8</v>
      </c>
      <c r="AD228" s="377">
        <v>410</v>
      </c>
      <c r="AE228" s="1032"/>
      <c r="AF228" s="1039"/>
      <c r="AG228" s="1032"/>
      <c r="AH228" s="1034"/>
      <c r="AI228" s="1035"/>
      <c r="AJ228" s="1049"/>
      <c r="AK228" s="1032"/>
      <c r="AL228" s="1047"/>
      <c r="AM228" s="1032"/>
      <c r="AN228" s="1051"/>
      <c r="AO228" s="1032"/>
      <c r="AP228" s="1045"/>
      <c r="AQ228" s="1032"/>
      <c r="AR228" s="1043"/>
      <c r="AS228" s="1032"/>
      <c r="AT228" s="1041"/>
      <c r="AU228" s="1029"/>
      <c r="AV228" s="593">
        <v>4250</v>
      </c>
      <c r="AW228" s="1029"/>
      <c r="AX228" s="1031"/>
      <c r="AY228" s="1032"/>
      <c r="AZ228" s="376">
        <v>9</v>
      </c>
      <c r="BA228" s="1032"/>
      <c r="BB228" s="375">
        <v>30</v>
      </c>
      <c r="BC228" s="1032"/>
      <c r="BD228" s="375">
        <v>20</v>
      </c>
      <c r="BE228" s="1032"/>
      <c r="BF228" s="1051"/>
      <c r="BG228" s="1032"/>
      <c r="BH228" s="1037"/>
      <c r="BI228" s="581"/>
      <c r="BJ228" s="599">
        <v>0.93</v>
      </c>
      <c r="BK228" s="590"/>
      <c r="BL228" s="580"/>
      <c r="BM228" s="580"/>
      <c r="BN228" s="1056"/>
      <c r="BO228" s="364"/>
    </row>
    <row r="229" spans="1:67" s="374" customFormat="1" ht="25.5" customHeight="1">
      <c r="A229" s="1061"/>
      <c r="B229" s="1060" t="s">
        <v>3478</v>
      </c>
      <c r="C229" s="1076" t="s">
        <v>6</v>
      </c>
      <c r="D229" s="402" t="s">
        <v>3470</v>
      </c>
      <c r="E229" s="388"/>
      <c r="F229" s="401">
        <v>23550</v>
      </c>
      <c r="G229" s="400">
        <v>30430</v>
      </c>
      <c r="H229" s="583" t="s">
        <v>3595</v>
      </c>
      <c r="I229" s="399">
        <v>210</v>
      </c>
      <c r="J229" s="398">
        <v>280</v>
      </c>
      <c r="K229" s="397" t="s">
        <v>7</v>
      </c>
      <c r="L229" s="1032" t="s">
        <v>3595</v>
      </c>
      <c r="M229" s="1050">
        <v>730</v>
      </c>
      <c r="N229" s="1032" t="s">
        <v>3595</v>
      </c>
      <c r="O229" s="1036">
        <v>7</v>
      </c>
      <c r="P229" s="1032" t="s">
        <v>3595</v>
      </c>
      <c r="Q229" s="1050">
        <v>3050</v>
      </c>
      <c r="R229" s="1032" t="s">
        <v>8</v>
      </c>
      <c r="S229" s="1044">
        <v>30</v>
      </c>
      <c r="T229" s="583" t="s">
        <v>3595</v>
      </c>
      <c r="U229" s="396">
        <v>6880</v>
      </c>
      <c r="V229" s="395">
        <v>60</v>
      </c>
      <c r="W229" s="394"/>
      <c r="X229" s="392"/>
      <c r="Y229" s="380"/>
      <c r="Z229" s="393"/>
      <c r="AA229" s="380"/>
      <c r="AB229" s="392" t="s">
        <v>0</v>
      </c>
      <c r="AC229" s="380"/>
      <c r="AD229" s="391"/>
      <c r="AE229" s="1035" t="s">
        <v>3595</v>
      </c>
      <c r="AF229" s="1038">
        <v>640</v>
      </c>
      <c r="AG229" s="1032" t="s">
        <v>3595</v>
      </c>
      <c r="AH229" s="1033">
        <v>6</v>
      </c>
      <c r="AI229" s="1035" t="s">
        <v>3607</v>
      </c>
      <c r="AJ229" s="1048">
        <v>3050</v>
      </c>
      <c r="AK229" s="1032" t="s">
        <v>8</v>
      </c>
      <c r="AL229" s="1046">
        <v>30</v>
      </c>
      <c r="AM229" s="1032" t="s">
        <v>8</v>
      </c>
      <c r="AN229" s="1050">
        <v>570</v>
      </c>
      <c r="AO229" s="1032" t="s">
        <v>3595</v>
      </c>
      <c r="AP229" s="1044">
        <v>5</v>
      </c>
      <c r="AQ229" s="1032" t="s">
        <v>8</v>
      </c>
      <c r="AR229" s="1042">
        <v>220</v>
      </c>
      <c r="AS229" s="1032" t="s">
        <v>8</v>
      </c>
      <c r="AT229" s="1040">
        <v>2</v>
      </c>
      <c r="AU229" s="1029"/>
      <c r="AV229" s="593" t="s">
        <v>21</v>
      </c>
      <c r="AW229" s="1029" t="s">
        <v>3607</v>
      </c>
      <c r="AX229" s="1030" t="s">
        <v>3602</v>
      </c>
      <c r="AY229" s="1032" t="s">
        <v>3601</v>
      </c>
      <c r="AZ229" s="390">
        <v>830</v>
      </c>
      <c r="BA229" s="1032" t="s">
        <v>3601</v>
      </c>
      <c r="BB229" s="390">
        <v>3050</v>
      </c>
      <c r="BC229" s="1032" t="s">
        <v>3601</v>
      </c>
      <c r="BD229" s="390">
        <v>2170</v>
      </c>
      <c r="BE229" s="1032" t="s">
        <v>8</v>
      </c>
      <c r="BF229" s="1050">
        <v>1770</v>
      </c>
      <c r="BG229" s="1032" t="s">
        <v>3595</v>
      </c>
      <c r="BH229" s="1036">
        <v>10</v>
      </c>
      <c r="BI229" s="581"/>
      <c r="BJ229" s="598" t="s">
        <v>3599</v>
      </c>
      <c r="BK229" s="590"/>
      <c r="BL229" s="580"/>
      <c r="BM229" s="580"/>
      <c r="BN229" s="1056"/>
      <c r="BO229" s="364"/>
    </row>
    <row r="230" spans="1:67" s="374" customFormat="1" ht="25.5" customHeight="1">
      <c r="A230" s="1061"/>
      <c r="B230" s="1075"/>
      <c r="C230" s="1077"/>
      <c r="D230" s="389" t="s">
        <v>3469</v>
      </c>
      <c r="E230" s="388"/>
      <c r="F230" s="387">
        <v>30430</v>
      </c>
      <c r="G230" s="386"/>
      <c r="H230" s="583" t="s">
        <v>3595</v>
      </c>
      <c r="I230" s="383">
        <v>280</v>
      </c>
      <c r="J230" s="385"/>
      <c r="K230" s="384" t="s">
        <v>7</v>
      </c>
      <c r="L230" s="1032"/>
      <c r="M230" s="1051"/>
      <c r="N230" s="1032"/>
      <c r="O230" s="1037"/>
      <c r="P230" s="1032"/>
      <c r="Q230" s="1051"/>
      <c r="R230" s="1032"/>
      <c r="S230" s="1045"/>
      <c r="T230" s="583" t="s">
        <v>3595</v>
      </c>
      <c r="U230" s="383">
        <v>6880</v>
      </c>
      <c r="V230" s="382">
        <v>60</v>
      </c>
      <c r="W230" s="381" t="s">
        <v>3595</v>
      </c>
      <c r="X230" s="379">
        <v>48170</v>
      </c>
      <c r="Y230" s="380" t="s">
        <v>8</v>
      </c>
      <c r="Z230" s="377">
        <v>480</v>
      </c>
      <c r="AA230" s="378" t="s">
        <v>3595</v>
      </c>
      <c r="AB230" s="379">
        <v>41290</v>
      </c>
      <c r="AC230" s="378" t="s">
        <v>8</v>
      </c>
      <c r="AD230" s="377">
        <v>410</v>
      </c>
      <c r="AE230" s="1032"/>
      <c r="AF230" s="1039"/>
      <c r="AG230" s="1032"/>
      <c r="AH230" s="1034"/>
      <c r="AI230" s="1035"/>
      <c r="AJ230" s="1049"/>
      <c r="AK230" s="1032"/>
      <c r="AL230" s="1047"/>
      <c r="AM230" s="1032"/>
      <c r="AN230" s="1051"/>
      <c r="AO230" s="1032"/>
      <c r="AP230" s="1045"/>
      <c r="AQ230" s="1032"/>
      <c r="AR230" s="1043"/>
      <c r="AS230" s="1032"/>
      <c r="AT230" s="1041"/>
      <c r="AU230" s="1029"/>
      <c r="AV230" s="593">
        <v>3920</v>
      </c>
      <c r="AW230" s="1029"/>
      <c r="AX230" s="1031"/>
      <c r="AY230" s="1032"/>
      <c r="AZ230" s="376">
        <v>8</v>
      </c>
      <c r="BA230" s="1032"/>
      <c r="BB230" s="375">
        <v>30</v>
      </c>
      <c r="BC230" s="1032"/>
      <c r="BD230" s="375">
        <v>20</v>
      </c>
      <c r="BE230" s="1032"/>
      <c r="BF230" s="1051"/>
      <c r="BG230" s="1032"/>
      <c r="BH230" s="1037"/>
      <c r="BI230" s="581"/>
      <c r="BJ230" s="599">
        <v>0.96</v>
      </c>
      <c r="BK230" s="590"/>
      <c r="BL230" s="580"/>
      <c r="BM230" s="580"/>
      <c r="BN230" s="1056"/>
      <c r="BO230" s="364"/>
    </row>
    <row r="231" spans="1:67" s="374" customFormat="1" ht="25.5" customHeight="1">
      <c r="A231" s="1061"/>
      <c r="B231" s="1060" t="s">
        <v>3477</v>
      </c>
      <c r="C231" s="1076" t="s">
        <v>6</v>
      </c>
      <c r="D231" s="402" t="s">
        <v>3470</v>
      </c>
      <c r="E231" s="388"/>
      <c r="F231" s="401">
        <v>23020</v>
      </c>
      <c r="G231" s="400">
        <v>29900</v>
      </c>
      <c r="H231" s="583" t="s">
        <v>3595</v>
      </c>
      <c r="I231" s="399">
        <v>210</v>
      </c>
      <c r="J231" s="398">
        <v>280</v>
      </c>
      <c r="K231" s="397" t="s">
        <v>7</v>
      </c>
      <c r="L231" s="1032" t="s">
        <v>3595</v>
      </c>
      <c r="M231" s="1050">
        <v>650</v>
      </c>
      <c r="N231" s="1032" t="s">
        <v>3595</v>
      </c>
      <c r="O231" s="1036">
        <v>6</v>
      </c>
      <c r="P231" s="1032" t="s">
        <v>3595</v>
      </c>
      <c r="Q231" s="1050">
        <v>2750</v>
      </c>
      <c r="R231" s="1032" t="s">
        <v>8</v>
      </c>
      <c r="S231" s="1044">
        <v>20</v>
      </c>
      <c r="T231" s="583" t="s">
        <v>3595</v>
      </c>
      <c r="U231" s="396">
        <v>6880</v>
      </c>
      <c r="V231" s="395">
        <v>60</v>
      </c>
      <c r="W231" s="394"/>
      <c r="X231" s="392"/>
      <c r="Y231" s="380"/>
      <c r="Z231" s="393"/>
      <c r="AA231" s="380"/>
      <c r="AB231" s="392" t="s">
        <v>0</v>
      </c>
      <c r="AC231" s="380"/>
      <c r="AD231" s="391"/>
      <c r="AE231" s="1035" t="s">
        <v>3595</v>
      </c>
      <c r="AF231" s="1038">
        <v>570</v>
      </c>
      <c r="AG231" s="1032" t="s">
        <v>3595</v>
      </c>
      <c r="AH231" s="1033">
        <v>5</v>
      </c>
      <c r="AI231" s="1035" t="s">
        <v>3607</v>
      </c>
      <c r="AJ231" s="1048">
        <v>2750</v>
      </c>
      <c r="AK231" s="1032" t="s">
        <v>8</v>
      </c>
      <c r="AL231" s="1046">
        <v>20</v>
      </c>
      <c r="AM231" s="1032" t="s">
        <v>8</v>
      </c>
      <c r="AN231" s="1050">
        <v>520</v>
      </c>
      <c r="AO231" s="1032" t="s">
        <v>3595</v>
      </c>
      <c r="AP231" s="1044">
        <v>5</v>
      </c>
      <c r="AQ231" s="1032" t="s">
        <v>8</v>
      </c>
      <c r="AR231" s="1042">
        <v>210</v>
      </c>
      <c r="AS231" s="1032" t="s">
        <v>8</v>
      </c>
      <c r="AT231" s="1040">
        <v>2</v>
      </c>
      <c r="AU231" s="1029"/>
      <c r="AV231" s="593" t="s">
        <v>39</v>
      </c>
      <c r="AW231" s="1029" t="s">
        <v>3607</v>
      </c>
      <c r="AX231" s="1030" t="s">
        <v>3602</v>
      </c>
      <c r="AY231" s="1032" t="s">
        <v>3601</v>
      </c>
      <c r="AZ231" s="390">
        <v>750</v>
      </c>
      <c r="BA231" s="1032" t="s">
        <v>3601</v>
      </c>
      <c r="BB231" s="390">
        <v>2750</v>
      </c>
      <c r="BC231" s="1032" t="s">
        <v>3601</v>
      </c>
      <c r="BD231" s="390">
        <v>1950</v>
      </c>
      <c r="BE231" s="1032" t="s">
        <v>8</v>
      </c>
      <c r="BF231" s="1050">
        <v>1600</v>
      </c>
      <c r="BG231" s="1032" t="s">
        <v>3595</v>
      </c>
      <c r="BH231" s="1036">
        <v>10</v>
      </c>
      <c r="BI231" s="581"/>
      <c r="BJ231" s="598" t="s">
        <v>3599</v>
      </c>
      <c r="BK231" s="590"/>
      <c r="BL231" s="580"/>
      <c r="BM231" s="580"/>
      <c r="BN231" s="1056"/>
      <c r="BO231" s="364"/>
    </row>
    <row r="232" spans="1:67" s="374" customFormat="1" ht="25.5" customHeight="1">
      <c r="A232" s="1061"/>
      <c r="B232" s="1075"/>
      <c r="C232" s="1077"/>
      <c r="D232" s="389" t="s">
        <v>3469</v>
      </c>
      <c r="E232" s="388"/>
      <c r="F232" s="387">
        <v>29900</v>
      </c>
      <c r="G232" s="386"/>
      <c r="H232" s="583" t="s">
        <v>3598</v>
      </c>
      <c r="I232" s="383">
        <v>280</v>
      </c>
      <c r="J232" s="385"/>
      <c r="K232" s="384" t="s">
        <v>7</v>
      </c>
      <c r="L232" s="1032"/>
      <c r="M232" s="1051"/>
      <c r="N232" s="1032"/>
      <c r="O232" s="1037"/>
      <c r="P232" s="1032"/>
      <c r="Q232" s="1051"/>
      <c r="R232" s="1032"/>
      <c r="S232" s="1045"/>
      <c r="T232" s="583" t="s">
        <v>3598</v>
      </c>
      <c r="U232" s="383">
        <v>6880</v>
      </c>
      <c r="V232" s="382">
        <v>60</v>
      </c>
      <c r="W232" s="381" t="s">
        <v>3596</v>
      </c>
      <c r="X232" s="379">
        <v>48170</v>
      </c>
      <c r="Y232" s="380" t="s">
        <v>8</v>
      </c>
      <c r="Z232" s="377">
        <v>480</v>
      </c>
      <c r="AA232" s="378" t="s">
        <v>3598</v>
      </c>
      <c r="AB232" s="379">
        <v>41290</v>
      </c>
      <c r="AC232" s="378" t="s">
        <v>8</v>
      </c>
      <c r="AD232" s="377">
        <v>410</v>
      </c>
      <c r="AE232" s="1032"/>
      <c r="AF232" s="1039"/>
      <c r="AG232" s="1032"/>
      <c r="AH232" s="1034"/>
      <c r="AI232" s="1035"/>
      <c r="AJ232" s="1049"/>
      <c r="AK232" s="1032"/>
      <c r="AL232" s="1047"/>
      <c r="AM232" s="1032"/>
      <c r="AN232" s="1051"/>
      <c r="AO232" s="1032"/>
      <c r="AP232" s="1045"/>
      <c r="AQ232" s="1032"/>
      <c r="AR232" s="1043"/>
      <c r="AS232" s="1032"/>
      <c r="AT232" s="1041"/>
      <c r="AU232" s="1029"/>
      <c r="AV232" s="593">
        <v>3660</v>
      </c>
      <c r="AW232" s="1029"/>
      <c r="AX232" s="1031"/>
      <c r="AY232" s="1032"/>
      <c r="AZ232" s="376">
        <v>8</v>
      </c>
      <c r="BA232" s="1032"/>
      <c r="BB232" s="375">
        <v>20</v>
      </c>
      <c r="BC232" s="1032"/>
      <c r="BD232" s="375">
        <v>20</v>
      </c>
      <c r="BE232" s="1032"/>
      <c r="BF232" s="1051"/>
      <c r="BG232" s="1032"/>
      <c r="BH232" s="1037"/>
      <c r="BI232" s="581"/>
      <c r="BJ232" s="599">
        <v>0.99</v>
      </c>
      <c r="BK232" s="590"/>
      <c r="BL232" s="580"/>
      <c r="BM232" s="580"/>
      <c r="BN232" s="1056"/>
      <c r="BO232" s="364"/>
    </row>
    <row r="233" spans="1:67" s="374" customFormat="1" ht="25.5" customHeight="1">
      <c r="A233" s="1061"/>
      <c r="B233" s="1060" t="s">
        <v>3476</v>
      </c>
      <c r="C233" s="1076" t="s">
        <v>6</v>
      </c>
      <c r="D233" s="402" t="s">
        <v>3470</v>
      </c>
      <c r="E233" s="388"/>
      <c r="F233" s="401">
        <v>22190</v>
      </c>
      <c r="G233" s="400">
        <v>29070</v>
      </c>
      <c r="H233" s="583" t="s">
        <v>3595</v>
      </c>
      <c r="I233" s="399">
        <v>200</v>
      </c>
      <c r="J233" s="398">
        <v>270</v>
      </c>
      <c r="K233" s="397" t="s">
        <v>7</v>
      </c>
      <c r="L233" s="1032" t="s">
        <v>3598</v>
      </c>
      <c r="M233" s="1050">
        <v>540</v>
      </c>
      <c r="N233" s="1032" t="s">
        <v>3595</v>
      </c>
      <c r="O233" s="1036">
        <v>5</v>
      </c>
      <c r="P233" s="1032" t="s">
        <v>3595</v>
      </c>
      <c r="Q233" s="1050">
        <v>2290</v>
      </c>
      <c r="R233" s="1032" t="s">
        <v>8</v>
      </c>
      <c r="S233" s="1044">
        <v>20</v>
      </c>
      <c r="T233" s="583" t="s">
        <v>3597</v>
      </c>
      <c r="U233" s="396">
        <v>6880</v>
      </c>
      <c r="V233" s="395">
        <v>60</v>
      </c>
      <c r="W233" s="394"/>
      <c r="X233" s="392"/>
      <c r="Y233" s="380"/>
      <c r="Z233" s="393"/>
      <c r="AA233" s="380"/>
      <c r="AB233" s="392" t="s">
        <v>0</v>
      </c>
      <c r="AC233" s="380"/>
      <c r="AD233" s="391"/>
      <c r="AE233" s="1035" t="s">
        <v>3595</v>
      </c>
      <c r="AF233" s="1038">
        <v>480</v>
      </c>
      <c r="AG233" s="1032" t="s">
        <v>3595</v>
      </c>
      <c r="AH233" s="1033">
        <v>4</v>
      </c>
      <c r="AI233" s="1035" t="s">
        <v>3607</v>
      </c>
      <c r="AJ233" s="1048">
        <v>2290</v>
      </c>
      <c r="AK233" s="1032" t="s">
        <v>8</v>
      </c>
      <c r="AL233" s="1046">
        <v>20</v>
      </c>
      <c r="AM233" s="1032" t="s">
        <v>8</v>
      </c>
      <c r="AN233" s="1050">
        <v>500</v>
      </c>
      <c r="AO233" s="1032" t="s">
        <v>3598</v>
      </c>
      <c r="AP233" s="1044">
        <v>5</v>
      </c>
      <c r="AQ233" s="1032" t="s">
        <v>8</v>
      </c>
      <c r="AR233" s="1042">
        <v>190</v>
      </c>
      <c r="AS233" s="1032" t="s">
        <v>8</v>
      </c>
      <c r="AT233" s="1040">
        <v>1</v>
      </c>
      <c r="AU233" s="1029"/>
      <c r="AV233" s="593" t="s">
        <v>22</v>
      </c>
      <c r="AW233" s="1029" t="s">
        <v>3603</v>
      </c>
      <c r="AX233" s="1030" t="s">
        <v>3605</v>
      </c>
      <c r="AY233" s="1032" t="s">
        <v>3600</v>
      </c>
      <c r="AZ233" s="390">
        <v>620</v>
      </c>
      <c r="BA233" s="1032" t="s">
        <v>3600</v>
      </c>
      <c r="BB233" s="390">
        <v>2290</v>
      </c>
      <c r="BC233" s="1032" t="s">
        <v>3601</v>
      </c>
      <c r="BD233" s="390">
        <v>1620</v>
      </c>
      <c r="BE233" s="1032" t="s">
        <v>8</v>
      </c>
      <c r="BF233" s="1050">
        <v>1330</v>
      </c>
      <c r="BG233" s="1032" t="s">
        <v>3595</v>
      </c>
      <c r="BH233" s="1036">
        <v>10</v>
      </c>
      <c r="BI233" s="581"/>
      <c r="BJ233" s="598" t="s">
        <v>3599</v>
      </c>
      <c r="BK233" s="590"/>
      <c r="BL233" s="580"/>
      <c r="BM233" s="580"/>
      <c r="BN233" s="1056"/>
      <c r="BO233" s="364"/>
    </row>
    <row r="234" spans="1:67" s="374" customFormat="1" ht="25.5" customHeight="1">
      <c r="A234" s="1061"/>
      <c r="B234" s="1075"/>
      <c r="C234" s="1077"/>
      <c r="D234" s="389" t="s">
        <v>3469</v>
      </c>
      <c r="E234" s="388"/>
      <c r="F234" s="387">
        <v>29070</v>
      </c>
      <c r="G234" s="386"/>
      <c r="H234" s="583" t="s">
        <v>3595</v>
      </c>
      <c r="I234" s="383">
        <v>270</v>
      </c>
      <c r="J234" s="385"/>
      <c r="K234" s="384" t="s">
        <v>7</v>
      </c>
      <c r="L234" s="1032"/>
      <c r="M234" s="1051"/>
      <c r="N234" s="1032"/>
      <c r="O234" s="1037"/>
      <c r="P234" s="1032"/>
      <c r="Q234" s="1051"/>
      <c r="R234" s="1032"/>
      <c r="S234" s="1045"/>
      <c r="T234" s="583" t="s">
        <v>3598</v>
      </c>
      <c r="U234" s="383">
        <v>6880</v>
      </c>
      <c r="V234" s="382">
        <v>60</v>
      </c>
      <c r="W234" s="381" t="s">
        <v>3598</v>
      </c>
      <c r="X234" s="379">
        <v>48170</v>
      </c>
      <c r="Y234" s="380" t="s">
        <v>8</v>
      </c>
      <c r="Z234" s="377">
        <v>480</v>
      </c>
      <c r="AA234" s="378" t="s">
        <v>3598</v>
      </c>
      <c r="AB234" s="379">
        <v>41290</v>
      </c>
      <c r="AC234" s="378" t="s">
        <v>8</v>
      </c>
      <c r="AD234" s="377">
        <v>410</v>
      </c>
      <c r="AE234" s="1032"/>
      <c r="AF234" s="1039"/>
      <c r="AG234" s="1032"/>
      <c r="AH234" s="1034"/>
      <c r="AI234" s="1035"/>
      <c r="AJ234" s="1049"/>
      <c r="AK234" s="1032"/>
      <c r="AL234" s="1047"/>
      <c r="AM234" s="1032"/>
      <c r="AN234" s="1051"/>
      <c r="AO234" s="1032"/>
      <c r="AP234" s="1045"/>
      <c r="AQ234" s="1032"/>
      <c r="AR234" s="1043"/>
      <c r="AS234" s="1032"/>
      <c r="AT234" s="1041"/>
      <c r="AU234" s="1029"/>
      <c r="AV234" s="593">
        <v>3160</v>
      </c>
      <c r="AW234" s="1029"/>
      <c r="AX234" s="1031"/>
      <c r="AY234" s="1032"/>
      <c r="AZ234" s="376">
        <v>6</v>
      </c>
      <c r="BA234" s="1032"/>
      <c r="BB234" s="375">
        <v>20</v>
      </c>
      <c r="BC234" s="1032"/>
      <c r="BD234" s="375">
        <v>10</v>
      </c>
      <c r="BE234" s="1032"/>
      <c r="BF234" s="1051"/>
      <c r="BG234" s="1032"/>
      <c r="BH234" s="1037"/>
      <c r="BI234" s="581"/>
      <c r="BJ234" s="599">
        <v>0.92</v>
      </c>
      <c r="BK234" s="590"/>
      <c r="BL234" s="580"/>
      <c r="BM234" s="580"/>
      <c r="BN234" s="1056"/>
      <c r="BO234" s="364"/>
    </row>
    <row r="235" spans="1:67" s="374" customFormat="1" ht="25.5" customHeight="1">
      <c r="A235" s="1061"/>
      <c r="B235" s="1060" t="s">
        <v>3475</v>
      </c>
      <c r="C235" s="1076" t="s">
        <v>6</v>
      </c>
      <c r="D235" s="402" t="s">
        <v>3470</v>
      </c>
      <c r="E235" s="388"/>
      <c r="F235" s="401">
        <v>21590</v>
      </c>
      <c r="G235" s="400">
        <v>28470</v>
      </c>
      <c r="H235" s="583" t="s">
        <v>3598</v>
      </c>
      <c r="I235" s="399">
        <v>190</v>
      </c>
      <c r="J235" s="398">
        <v>260</v>
      </c>
      <c r="K235" s="397" t="s">
        <v>7</v>
      </c>
      <c r="L235" s="1032" t="s">
        <v>3598</v>
      </c>
      <c r="M235" s="1050">
        <v>460</v>
      </c>
      <c r="N235" s="1032" t="s">
        <v>3596</v>
      </c>
      <c r="O235" s="1036">
        <v>4</v>
      </c>
      <c r="P235" s="1032" t="s">
        <v>3596</v>
      </c>
      <c r="Q235" s="1050">
        <v>1960</v>
      </c>
      <c r="R235" s="1032" t="s">
        <v>8</v>
      </c>
      <c r="S235" s="1044">
        <v>10</v>
      </c>
      <c r="T235" s="583" t="s">
        <v>3596</v>
      </c>
      <c r="U235" s="396">
        <v>6880</v>
      </c>
      <c r="V235" s="395">
        <v>60</v>
      </c>
      <c r="W235" s="394"/>
      <c r="X235" s="392"/>
      <c r="Y235" s="380"/>
      <c r="Z235" s="393"/>
      <c r="AA235" s="380"/>
      <c r="AB235" s="392" t="s">
        <v>0</v>
      </c>
      <c r="AC235" s="380"/>
      <c r="AD235" s="391"/>
      <c r="AE235" s="1035" t="s">
        <v>3598</v>
      </c>
      <c r="AF235" s="1038">
        <v>410</v>
      </c>
      <c r="AG235" s="1032" t="s">
        <v>3598</v>
      </c>
      <c r="AH235" s="1033">
        <v>4</v>
      </c>
      <c r="AI235" s="1035" t="s">
        <v>3603</v>
      </c>
      <c r="AJ235" s="1048">
        <v>1960</v>
      </c>
      <c r="AK235" s="1032" t="s">
        <v>8</v>
      </c>
      <c r="AL235" s="1046">
        <v>10</v>
      </c>
      <c r="AM235" s="1032" t="s">
        <v>8</v>
      </c>
      <c r="AN235" s="1050">
        <v>500</v>
      </c>
      <c r="AO235" s="1032" t="s">
        <v>3598</v>
      </c>
      <c r="AP235" s="1044">
        <v>5</v>
      </c>
      <c r="AQ235" s="1032" t="s">
        <v>8</v>
      </c>
      <c r="AR235" s="1042">
        <v>170</v>
      </c>
      <c r="AS235" s="1032" t="s">
        <v>8</v>
      </c>
      <c r="AT235" s="1040">
        <v>1</v>
      </c>
      <c r="AU235" s="1029"/>
      <c r="AV235" s="593" t="s">
        <v>23</v>
      </c>
      <c r="AW235" s="1029" t="s">
        <v>3607</v>
      </c>
      <c r="AX235" s="1030" t="s">
        <v>3602</v>
      </c>
      <c r="AY235" s="1032" t="s">
        <v>3600</v>
      </c>
      <c r="AZ235" s="390">
        <v>530</v>
      </c>
      <c r="BA235" s="1032" t="s">
        <v>3600</v>
      </c>
      <c r="BB235" s="390">
        <v>1960</v>
      </c>
      <c r="BC235" s="1032" t="s">
        <v>3600</v>
      </c>
      <c r="BD235" s="390">
        <v>1390</v>
      </c>
      <c r="BE235" s="1032" t="s">
        <v>8</v>
      </c>
      <c r="BF235" s="1050">
        <v>1140</v>
      </c>
      <c r="BG235" s="1032" t="s">
        <v>3598</v>
      </c>
      <c r="BH235" s="1036">
        <v>10</v>
      </c>
      <c r="BI235" s="581"/>
      <c r="BJ235" s="598" t="s">
        <v>3599</v>
      </c>
      <c r="BK235" s="590"/>
      <c r="BL235" s="580"/>
      <c r="BM235" s="580"/>
      <c r="BN235" s="1056"/>
      <c r="BO235" s="364"/>
    </row>
    <row r="236" spans="1:67" s="374" customFormat="1" ht="25.5" customHeight="1">
      <c r="A236" s="1061"/>
      <c r="B236" s="1075"/>
      <c r="C236" s="1077"/>
      <c r="D236" s="389" t="s">
        <v>3469</v>
      </c>
      <c r="E236" s="388"/>
      <c r="F236" s="387">
        <v>28470</v>
      </c>
      <c r="G236" s="386"/>
      <c r="H236" s="583" t="s">
        <v>3595</v>
      </c>
      <c r="I236" s="383">
        <v>260</v>
      </c>
      <c r="J236" s="385"/>
      <c r="K236" s="384" t="s">
        <v>7</v>
      </c>
      <c r="L236" s="1032"/>
      <c r="M236" s="1051"/>
      <c r="N236" s="1032"/>
      <c r="O236" s="1037"/>
      <c r="P236" s="1032"/>
      <c r="Q236" s="1051"/>
      <c r="R236" s="1032"/>
      <c r="S236" s="1045"/>
      <c r="T236" s="583" t="s">
        <v>3595</v>
      </c>
      <c r="U236" s="383">
        <v>6880</v>
      </c>
      <c r="V236" s="382">
        <v>60</v>
      </c>
      <c r="W236" s="381" t="s">
        <v>3598</v>
      </c>
      <c r="X236" s="379">
        <v>48170</v>
      </c>
      <c r="Y236" s="380" t="s">
        <v>8</v>
      </c>
      <c r="Z236" s="377">
        <v>480</v>
      </c>
      <c r="AA236" s="378" t="s">
        <v>3598</v>
      </c>
      <c r="AB236" s="379">
        <v>41290</v>
      </c>
      <c r="AC236" s="378" t="s">
        <v>8</v>
      </c>
      <c r="AD236" s="377">
        <v>410</v>
      </c>
      <c r="AE236" s="1032"/>
      <c r="AF236" s="1039"/>
      <c r="AG236" s="1032"/>
      <c r="AH236" s="1034"/>
      <c r="AI236" s="1035"/>
      <c r="AJ236" s="1049"/>
      <c r="AK236" s="1032"/>
      <c r="AL236" s="1047"/>
      <c r="AM236" s="1032"/>
      <c r="AN236" s="1051"/>
      <c r="AO236" s="1032"/>
      <c r="AP236" s="1045"/>
      <c r="AQ236" s="1032"/>
      <c r="AR236" s="1043"/>
      <c r="AS236" s="1032"/>
      <c r="AT236" s="1041"/>
      <c r="AU236" s="1029"/>
      <c r="AV236" s="593">
        <v>2810</v>
      </c>
      <c r="AW236" s="1029"/>
      <c r="AX236" s="1031"/>
      <c r="AY236" s="1032"/>
      <c r="AZ236" s="376">
        <v>5</v>
      </c>
      <c r="BA236" s="1032"/>
      <c r="BB236" s="375">
        <v>20</v>
      </c>
      <c r="BC236" s="1032"/>
      <c r="BD236" s="375">
        <v>10</v>
      </c>
      <c r="BE236" s="1032"/>
      <c r="BF236" s="1051"/>
      <c r="BG236" s="1032"/>
      <c r="BH236" s="1037"/>
      <c r="BI236" s="581"/>
      <c r="BJ236" s="599">
        <v>0.96</v>
      </c>
      <c r="BK236" s="590"/>
      <c r="BL236" s="580"/>
      <c r="BM236" s="580"/>
      <c r="BN236" s="1056"/>
      <c r="BO236" s="364"/>
    </row>
    <row r="237" spans="1:67" s="374" customFormat="1" ht="25.5" customHeight="1">
      <c r="A237" s="1061"/>
      <c r="B237" s="1060" t="s">
        <v>3474</v>
      </c>
      <c r="C237" s="1076" t="s">
        <v>6</v>
      </c>
      <c r="D237" s="402" t="s">
        <v>3470</v>
      </c>
      <c r="E237" s="388"/>
      <c r="F237" s="401">
        <v>21150</v>
      </c>
      <c r="G237" s="400">
        <v>28030</v>
      </c>
      <c r="H237" s="583" t="s">
        <v>3598</v>
      </c>
      <c r="I237" s="399">
        <v>190</v>
      </c>
      <c r="J237" s="398">
        <v>260</v>
      </c>
      <c r="K237" s="397" t="s">
        <v>7</v>
      </c>
      <c r="L237" s="1032" t="s">
        <v>3598</v>
      </c>
      <c r="M237" s="1050">
        <v>410</v>
      </c>
      <c r="N237" s="1032" t="s">
        <v>3598</v>
      </c>
      <c r="O237" s="1036">
        <v>4</v>
      </c>
      <c r="P237" s="1032" t="s">
        <v>3598</v>
      </c>
      <c r="Q237" s="1050">
        <v>1720</v>
      </c>
      <c r="R237" s="1032" t="s">
        <v>8</v>
      </c>
      <c r="S237" s="1044">
        <v>10</v>
      </c>
      <c r="T237" s="583" t="s">
        <v>3598</v>
      </c>
      <c r="U237" s="396">
        <v>6880</v>
      </c>
      <c r="V237" s="395">
        <v>60</v>
      </c>
      <c r="W237" s="394"/>
      <c r="X237" s="392"/>
      <c r="Y237" s="380"/>
      <c r="Z237" s="393"/>
      <c r="AA237" s="380"/>
      <c r="AB237" s="392" t="s">
        <v>0</v>
      </c>
      <c r="AC237" s="380"/>
      <c r="AD237" s="391"/>
      <c r="AE237" s="1035" t="s">
        <v>3598</v>
      </c>
      <c r="AF237" s="1038">
        <v>360</v>
      </c>
      <c r="AG237" s="1032" t="s">
        <v>3598</v>
      </c>
      <c r="AH237" s="1033">
        <v>3</v>
      </c>
      <c r="AI237" s="1035" t="s">
        <v>3603</v>
      </c>
      <c r="AJ237" s="1048">
        <v>1720</v>
      </c>
      <c r="AK237" s="1032" t="s">
        <v>8</v>
      </c>
      <c r="AL237" s="1046">
        <v>10</v>
      </c>
      <c r="AM237" s="1032" t="s">
        <v>8</v>
      </c>
      <c r="AN237" s="1050">
        <v>500</v>
      </c>
      <c r="AO237" s="1032" t="s">
        <v>3595</v>
      </c>
      <c r="AP237" s="1044">
        <v>5</v>
      </c>
      <c r="AQ237" s="1032" t="s">
        <v>8</v>
      </c>
      <c r="AR237" s="1042">
        <v>170</v>
      </c>
      <c r="AS237" s="1032" t="s">
        <v>8</v>
      </c>
      <c r="AT237" s="1040">
        <v>1</v>
      </c>
      <c r="AU237" s="1029"/>
      <c r="AV237" s="593" t="s">
        <v>24</v>
      </c>
      <c r="AW237" s="1029" t="s">
        <v>3603</v>
      </c>
      <c r="AX237" s="1030" t="s">
        <v>3605</v>
      </c>
      <c r="AY237" s="1032" t="s">
        <v>3600</v>
      </c>
      <c r="AZ237" s="390">
        <v>460</v>
      </c>
      <c r="BA237" s="1032" t="s">
        <v>3611</v>
      </c>
      <c r="BB237" s="390">
        <v>1720</v>
      </c>
      <c r="BC237" s="1032" t="s">
        <v>3611</v>
      </c>
      <c r="BD237" s="390">
        <v>1220</v>
      </c>
      <c r="BE237" s="1032" t="s">
        <v>8</v>
      </c>
      <c r="BF237" s="1050">
        <v>1000</v>
      </c>
      <c r="BG237" s="1032" t="s">
        <v>3595</v>
      </c>
      <c r="BH237" s="1036">
        <v>10</v>
      </c>
      <c r="BI237" s="581"/>
      <c r="BJ237" s="598" t="s">
        <v>3599</v>
      </c>
      <c r="BK237" s="590"/>
      <c r="BL237" s="580"/>
      <c r="BM237" s="580"/>
      <c r="BN237" s="1056"/>
      <c r="BO237" s="364"/>
    </row>
    <row r="238" spans="1:67" s="374" customFormat="1" ht="25.5" customHeight="1">
      <c r="A238" s="1061"/>
      <c r="B238" s="1075"/>
      <c r="C238" s="1077"/>
      <c r="D238" s="389" t="s">
        <v>3469</v>
      </c>
      <c r="E238" s="388"/>
      <c r="F238" s="387">
        <v>28030</v>
      </c>
      <c r="G238" s="386"/>
      <c r="H238" s="583" t="s">
        <v>3595</v>
      </c>
      <c r="I238" s="383">
        <v>260</v>
      </c>
      <c r="J238" s="385"/>
      <c r="K238" s="384" t="s">
        <v>7</v>
      </c>
      <c r="L238" s="1032"/>
      <c r="M238" s="1051"/>
      <c r="N238" s="1032"/>
      <c r="O238" s="1037"/>
      <c r="P238" s="1032"/>
      <c r="Q238" s="1051"/>
      <c r="R238" s="1032"/>
      <c r="S238" s="1045"/>
      <c r="T238" s="583" t="s">
        <v>3598</v>
      </c>
      <c r="U238" s="383">
        <v>6880</v>
      </c>
      <c r="V238" s="382">
        <v>60</v>
      </c>
      <c r="W238" s="381" t="s">
        <v>3595</v>
      </c>
      <c r="X238" s="379">
        <v>48170</v>
      </c>
      <c r="Y238" s="380" t="s">
        <v>8</v>
      </c>
      <c r="Z238" s="377">
        <v>480</v>
      </c>
      <c r="AA238" s="378" t="s">
        <v>3595</v>
      </c>
      <c r="AB238" s="379">
        <v>41290</v>
      </c>
      <c r="AC238" s="378" t="s">
        <v>8</v>
      </c>
      <c r="AD238" s="377">
        <v>410</v>
      </c>
      <c r="AE238" s="1032"/>
      <c r="AF238" s="1039"/>
      <c r="AG238" s="1032"/>
      <c r="AH238" s="1034"/>
      <c r="AI238" s="1035"/>
      <c r="AJ238" s="1049"/>
      <c r="AK238" s="1032"/>
      <c r="AL238" s="1047"/>
      <c r="AM238" s="1032"/>
      <c r="AN238" s="1051"/>
      <c r="AO238" s="1032"/>
      <c r="AP238" s="1045"/>
      <c r="AQ238" s="1032"/>
      <c r="AR238" s="1043"/>
      <c r="AS238" s="1032"/>
      <c r="AT238" s="1041"/>
      <c r="AU238" s="1029"/>
      <c r="AV238" s="593">
        <v>2540</v>
      </c>
      <c r="AW238" s="1029"/>
      <c r="AX238" s="1031"/>
      <c r="AY238" s="1032"/>
      <c r="AZ238" s="376">
        <v>5</v>
      </c>
      <c r="BA238" s="1032"/>
      <c r="BB238" s="375">
        <v>10</v>
      </c>
      <c r="BC238" s="1032"/>
      <c r="BD238" s="375">
        <v>10</v>
      </c>
      <c r="BE238" s="1032"/>
      <c r="BF238" s="1051"/>
      <c r="BG238" s="1032"/>
      <c r="BH238" s="1037"/>
      <c r="BI238" s="581"/>
      <c r="BJ238" s="599">
        <v>0.99</v>
      </c>
      <c r="BK238" s="590"/>
      <c r="BL238" s="580"/>
      <c r="BM238" s="580"/>
      <c r="BN238" s="1056"/>
      <c r="BO238" s="364"/>
    </row>
    <row r="239" spans="1:67" s="374" customFormat="1" ht="25.5" customHeight="1">
      <c r="A239" s="1061"/>
      <c r="B239" s="1060" t="s">
        <v>3473</v>
      </c>
      <c r="C239" s="1076" t="s">
        <v>6</v>
      </c>
      <c r="D239" s="402" t="s">
        <v>3470</v>
      </c>
      <c r="E239" s="388"/>
      <c r="F239" s="401">
        <v>20810</v>
      </c>
      <c r="G239" s="400">
        <v>27690</v>
      </c>
      <c r="H239" s="583" t="s">
        <v>3598</v>
      </c>
      <c r="I239" s="399">
        <v>190</v>
      </c>
      <c r="J239" s="398">
        <v>260</v>
      </c>
      <c r="K239" s="397" t="s">
        <v>7</v>
      </c>
      <c r="L239" s="1032" t="s">
        <v>3598</v>
      </c>
      <c r="M239" s="1050">
        <v>360</v>
      </c>
      <c r="N239" s="1032" t="s">
        <v>3595</v>
      </c>
      <c r="O239" s="1036">
        <v>3</v>
      </c>
      <c r="P239" s="1032" t="s">
        <v>3596</v>
      </c>
      <c r="Q239" s="1050">
        <v>1520</v>
      </c>
      <c r="R239" s="1032" t="s">
        <v>8</v>
      </c>
      <c r="S239" s="1044">
        <v>10</v>
      </c>
      <c r="T239" s="583" t="s">
        <v>3598</v>
      </c>
      <c r="U239" s="396">
        <v>6880</v>
      </c>
      <c r="V239" s="395">
        <v>60</v>
      </c>
      <c r="W239" s="394"/>
      <c r="X239" s="392"/>
      <c r="Y239" s="380"/>
      <c r="Z239" s="393"/>
      <c r="AA239" s="380"/>
      <c r="AB239" s="392" t="s">
        <v>0</v>
      </c>
      <c r="AC239" s="380"/>
      <c r="AD239" s="391"/>
      <c r="AE239" s="1035" t="s">
        <v>3595</v>
      </c>
      <c r="AF239" s="1038">
        <v>320</v>
      </c>
      <c r="AG239" s="1032" t="s">
        <v>3598</v>
      </c>
      <c r="AH239" s="1033">
        <v>3</v>
      </c>
      <c r="AI239" s="1035" t="s">
        <v>3607</v>
      </c>
      <c r="AJ239" s="1048">
        <v>1520</v>
      </c>
      <c r="AK239" s="1032" t="s">
        <v>8</v>
      </c>
      <c r="AL239" s="1046">
        <v>10</v>
      </c>
      <c r="AM239" s="1032" t="s">
        <v>8</v>
      </c>
      <c r="AN239" s="1050">
        <v>500</v>
      </c>
      <c r="AO239" s="1032" t="s">
        <v>3598</v>
      </c>
      <c r="AP239" s="1044">
        <v>5</v>
      </c>
      <c r="AQ239" s="1032" t="s">
        <v>8</v>
      </c>
      <c r="AR239" s="1042">
        <v>150</v>
      </c>
      <c r="AS239" s="1032" t="s">
        <v>8</v>
      </c>
      <c r="AT239" s="1040">
        <v>1</v>
      </c>
      <c r="AU239" s="1029"/>
      <c r="AV239" s="593" t="s">
        <v>25</v>
      </c>
      <c r="AW239" s="1029" t="s">
        <v>3606</v>
      </c>
      <c r="AX239" s="1030" t="s">
        <v>3602</v>
      </c>
      <c r="AY239" s="1032" t="s">
        <v>3600</v>
      </c>
      <c r="AZ239" s="390">
        <v>410</v>
      </c>
      <c r="BA239" s="1032" t="s">
        <v>3600</v>
      </c>
      <c r="BB239" s="390">
        <v>1520</v>
      </c>
      <c r="BC239" s="1032" t="s">
        <v>3601</v>
      </c>
      <c r="BD239" s="390">
        <v>1080</v>
      </c>
      <c r="BE239" s="1032" t="s">
        <v>8</v>
      </c>
      <c r="BF239" s="1050">
        <v>880</v>
      </c>
      <c r="BG239" s="1032" t="s">
        <v>3595</v>
      </c>
      <c r="BH239" s="1036">
        <v>8</v>
      </c>
      <c r="BI239" s="581"/>
      <c r="BJ239" s="598" t="s">
        <v>3599</v>
      </c>
      <c r="BK239" s="590"/>
      <c r="BL239" s="580"/>
      <c r="BM239" s="580"/>
      <c r="BN239" s="1056"/>
      <c r="BO239" s="364"/>
    </row>
    <row r="240" spans="1:67" s="374" customFormat="1" ht="25.5" customHeight="1">
      <c r="A240" s="1061"/>
      <c r="B240" s="1075"/>
      <c r="C240" s="1077"/>
      <c r="D240" s="389" t="s">
        <v>3469</v>
      </c>
      <c r="E240" s="388"/>
      <c r="F240" s="387">
        <v>27690</v>
      </c>
      <c r="G240" s="386"/>
      <c r="H240" s="583" t="s">
        <v>3595</v>
      </c>
      <c r="I240" s="383">
        <v>260</v>
      </c>
      <c r="J240" s="385"/>
      <c r="K240" s="384" t="s">
        <v>7</v>
      </c>
      <c r="L240" s="1032"/>
      <c r="M240" s="1051"/>
      <c r="N240" s="1032"/>
      <c r="O240" s="1037"/>
      <c r="P240" s="1032"/>
      <c r="Q240" s="1051"/>
      <c r="R240" s="1032"/>
      <c r="S240" s="1045"/>
      <c r="T240" s="583" t="s">
        <v>3598</v>
      </c>
      <c r="U240" s="383">
        <v>6880</v>
      </c>
      <c r="V240" s="382">
        <v>60</v>
      </c>
      <c r="W240" s="381" t="s">
        <v>3598</v>
      </c>
      <c r="X240" s="379">
        <v>48170</v>
      </c>
      <c r="Y240" s="380" t="s">
        <v>8</v>
      </c>
      <c r="Z240" s="377">
        <v>480</v>
      </c>
      <c r="AA240" s="378" t="s">
        <v>3595</v>
      </c>
      <c r="AB240" s="379">
        <v>41290</v>
      </c>
      <c r="AC240" s="378" t="s">
        <v>8</v>
      </c>
      <c r="AD240" s="377">
        <v>410</v>
      </c>
      <c r="AE240" s="1032"/>
      <c r="AF240" s="1039"/>
      <c r="AG240" s="1032"/>
      <c r="AH240" s="1034"/>
      <c r="AI240" s="1035"/>
      <c r="AJ240" s="1049"/>
      <c r="AK240" s="1032"/>
      <c r="AL240" s="1047"/>
      <c r="AM240" s="1032"/>
      <c r="AN240" s="1051"/>
      <c r="AO240" s="1032"/>
      <c r="AP240" s="1045"/>
      <c r="AQ240" s="1032"/>
      <c r="AR240" s="1043"/>
      <c r="AS240" s="1032"/>
      <c r="AT240" s="1041"/>
      <c r="AU240" s="1029"/>
      <c r="AV240" s="593">
        <v>2440</v>
      </c>
      <c r="AW240" s="1029"/>
      <c r="AX240" s="1031"/>
      <c r="AY240" s="1032"/>
      <c r="AZ240" s="376">
        <v>4</v>
      </c>
      <c r="BA240" s="1032"/>
      <c r="BB240" s="375">
        <v>10</v>
      </c>
      <c r="BC240" s="1032"/>
      <c r="BD240" s="375">
        <v>11</v>
      </c>
      <c r="BE240" s="1032"/>
      <c r="BF240" s="1051"/>
      <c r="BG240" s="1032"/>
      <c r="BH240" s="1037"/>
      <c r="BI240" s="581"/>
      <c r="BJ240" s="599">
        <v>0.99</v>
      </c>
      <c r="BK240" s="590"/>
      <c r="BL240" s="580"/>
      <c r="BM240" s="580"/>
      <c r="BN240" s="1056"/>
      <c r="BO240" s="364"/>
    </row>
    <row r="241" spans="1:67" s="374" customFormat="1" ht="25.5" customHeight="1">
      <c r="A241" s="1061"/>
      <c r="B241" s="1060" t="s">
        <v>3472</v>
      </c>
      <c r="C241" s="1076" t="s">
        <v>6</v>
      </c>
      <c r="D241" s="402" t="s">
        <v>3470</v>
      </c>
      <c r="E241" s="388"/>
      <c r="F241" s="401">
        <v>20530</v>
      </c>
      <c r="G241" s="400">
        <v>27410</v>
      </c>
      <c r="H241" s="583" t="s">
        <v>3598</v>
      </c>
      <c r="I241" s="399">
        <v>180</v>
      </c>
      <c r="J241" s="398">
        <v>250</v>
      </c>
      <c r="K241" s="397" t="s">
        <v>7</v>
      </c>
      <c r="L241" s="1032" t="s">
        <v>3598</v>
      </c>
      <c r="M241" s="1050">
        <v>320</v>
      </c>
      <c r="N241" s="1032" t="s">
        <v>3598</v>
      </c>
      <c r="O241" s="1036">
        <v>3</v>
      </c>
      <c r="P241" s="1032" t="s">
        <v>3598</v>
      </c>
      <c r="Q241" s="1050">
        <v>1370</v>
      </c>
      <c r="R241" s="1032" t="s">
        <v>8</v>
      </c>
      <c r="S241" s="1044">
        <v>10</v>
      </c>
      <c r="T241" s="583" t="s">
        <v>3595</v>
      </c>
      <c r="U241" s="396">
        <v>6880</v>
      </c>
      <c r="V241" s="395">
        <v>60</v>
      </c>
      <c r="W241" s="394"/>
      <c r="X241" s="392"/>
      <c r="Y241" s="380"/>
      <c r="Z241" s="393"/>
      <c r="AA241" s="380"/>
      <c r="AB241" s="392" t="s">
        <v>0</v>
      </c>
      <c r="AC241" s="380"/>
      <c r="AD241" s="391"/>
      <c r="AE241" s="1035" t="s">
        <v>3595</v>
      </c>
      <c r="AF241" s="1038">
        <v>280</v>
      </c>
      <c r="AG241" s="1032" t="s">
        <v>3598</v>
      </c>
      <c r="AH241" s="1033">
        <v>2</v>
      </c>
      <c r="AI241" s="1035" t="s">
        <v>3603</v>
      </c>
      <c r="AJ241" s="1048">
        <v>1370</v>
      </c>
      <c r="AK241" s="1032" t="s">
        <v>8</v>
      </c>
      <c r="AL241" s="1046">
        <v>10</v>
      </c>
      <c r="AM241" s="1032" t="s">
        <v>8</v>
      </c>
      <c r="AN241" s="1050">
        <v>500</v>
      </c>
      <c r="AO241" s="1032" t="s">
        <v>3596</v>
      </c>
      <c r="AP241" s="1044">
        <v>5</v>
      </c>
      <c r="AQ241" s="1032" t="s">
        <v>8</v>
      </c>
      <c r="AR241" s="1042">
        <v>130</v>
      </c>
      <c r="AS241" s="1032" t="s">
        <v>8</v>
      </c>
      <c r="AT241" s="1040">
        <v>1</v>
      </c>
      <c r="AU241" s="1029"/>
      <c r="AV241" s="593" t="s">
        <v>26</v>
      </c>
      <c r="AW241" s="1029" t="s">
        <v>3603</v>
      </c>
      <c r="AX241" s="1030" t="s">
        <v>3602</v>
      </c>
      <c r="AY241" s="1032" t="s">
        <v>3601</v>
      </c>
      <c r="AZ241" s="390">
        <v>370</v>
      </c>
      <c r="BA241" s="1032" t="s">
        <v>3601</v>
      </c>
      <c r="BB241" s="390">
        <v>1370</v>
      </c>
      <c r="BC241" s="1032" t="s">
        <v>3601</v>
      </c>
      <c r="BD241" s="390">
        <v>970</v>
      </c>
      <c r="BE241" s="1032" t="s">
        <v>8</v>
      </c>
      <c r="BF241" s="1050">
        <v>800</v>
      </c>
      <c r="BG241" s="1032" t="s">
        <v>3598</v>
      </c>
      <c r="BH241" s="1036">
        <v>8</v>
      </c>
      <c r="BI241" s="581"/>
      <c r="BJ241" s="598" t="s">
        <v>3599</v>
      </c>
      <c r="BK241" s="590"/>
      <c r="BL241" s="580"/>
      <c r="BM241" s="580"/>
      <c r="BN241" s="1056"/>
      <c r="BO241" s="364"/>
    </row>
    <row r="242" spans="1:67" s="374" customFormat="1" ht="25.5" customHeight="1">
      <c r="A242" s="1061"/>
      <c r="B242" s="1075"/>
      <c r="C242" s="1077"/>
      <c r="D242" s="389" t="s">
        <v>3469</v>
      </c>
      <c r="E242" s="388"/>
      <c r="F242" s="387">
        <v>27410</v>
      </c>
      <c r="G242" s="386"/>
      <c r="H242" s="583" t="s">
        <v>3598</v>
      </c>
      <c r="I242" s="383">
        <v>250</v>
      </c>
      <c r="J242" s="385"/>
      <c r="K242" s="384" t="s">
        <v>7</v>
      </c>
      <c r="L242" s="1032"/>
      <c r="M242" s="1051"/>
      <c r="N242" s="1032"/>
      <c r="O242" s="1037"/>
      <c r="P242" s="1032"/>
      <c r="Q242" s="1051"/>
      <c r="R242" s="1032"/>
      <c r="S242" s="1045"/>
      <c r="T242" s="583" t="s">
        <v>3595</v>
      </c>
      <c r="U242" s="383">
        <v>6880</v>
      </c>
      <c r="V242" s="382">
        <v>60</v>
      </c>
      <c r="W242" s="381" t="s">
        <v>3598</v>
      </c>
      <c r="X242" s="379">
        <v>48170</v>
      </c>
      <c r="Y242" s="380" t="s">
        <v>8</v>
      </c>
      <c r="Z242" s="377">
        <v>480</v>
      </c>
      <c r="AA242" s="378" t="s">
        <v>3595</v>
      </c>
      <c r="AB242" s="379">
        <v>41290</v>
      </c>
      <c r="AC242" s="378" t="s">
        <v>8</v>
      </c>
      <c r="AD242" s="377">
        <v>410</v>
      </c>
      <c r="AE242" s="1032"/>
      <c r="AF242" s="1039"/>
      <c r="AG242" s="1032"/>
      <c r="AH242" s="1034"/>
      <c r="AI242" s="1035"/>
      <c r="AJ242" s="1049"/>
      <c r="AK242" s="1032"/>
      <c r="AL242" s="1047"/>
      <c r="AM242" s="1032"/>
      <c r="AN242" s="1051"/>
      <c r="AO242" s="1032"/>
      <c r="AP242" s="1045"/>
      <c r="AQ242" s="1032"/>
      <c r="AR242" s="1043"/>
      <c r="AS242" s="1032"/>
      <c r="AT242" s="1041"/>
      <c r="AU242" s="1029"/>
      <c r="AV242" s="593">
        <v>2360</v>
      </c>
      <c r="AW242" s="1029"/>
      <c r="AX242" s="1031"/>
      <c r="AY242" s="1032"/>
      <c r="AZ242" s="376">
        <v>4</v>
      </c>
      <c r="BA242" s="1032"/>
      <c r="BB242" s="375">
        <v>10</v>
      </c>
      <c r="BC242" s="1032"/>
      <c r="BD242" s="375">
        <v>10</v>
      </c>
      <c r="BE242" s="1032"/>
      <c r="BF242" s="1051"/>
      <c r="BG242" s="1032"/>
      <c r="BH242" s="1037"/>
      <c r="BI242" s="581"/>
      <c r="BJ242" s="599">
        <v>0.99</v>
      </c>
      <c r="BK242" s="590"/>
      <c r="BL242" s="580"/>
      <c r="BM242" s="580"/>
      <c r="BN242" s="1056"/>
      <c r="BO242" s="364"/>
    </row>
    <row r="243" spans="1:67" s="374" customFormat="1" ht="25.5" customHeight="1">
      <c r="A243" s="1061"/>
      <c r="B243" s="1060" t="s">
        <v>3610</v>
      </c>
      <c r="C243" s="1076" t="s">
        <v>6</v>
      </c>
      <c r="D243" s="402" t="s">
        <v>3470</v>
      </c>
      <c r="E243" s="388"/>
      <c r="F243" s="401">
        <v>20310</v>
      </c>
      <c r="G243" s="400">
        <v>27190</v>
      </c>
      <c r="H243" s="583" t="s">
        <v>3597</v>
      </c>
      <c r="I243" s="399">
        <v>180</v>
      </c>
      <c r="J243" s="398">
        <v>250</v>
      </c>
      <c r="K243" s="397" t="s">
        <v>7</v>
      </c>
      <c r="L243" s="1032" t="s">
        <v>3598</v>
      </c>
      <c r="M243" s="1050">
        <v>290</v>
      </c>
      <c r="N243" s="1032" t="s">
        <v>3597</v>
      </c>
      <c r="O243" s="1036">
        <v>2</v>
      </c>
      <c r="P243" s="1082"/>
      <c r="Q243" s="1080"/>
      <c r="R243" s="1082"/>
      <c r="S243" s="1083"/>
      <c r="T243" s="583" t="s">
        <v>3597</v>
      </c>
      <c r="U243" s="396">
        <v>6880</v>
      </c>
      <c r="V243" s="395">
        <v>60</v>
      </c>
      <c r="W243" s="394"/>
      <c r="X243" s="392"/>
      <c r="Y243" s="380"/>
      <c r="Z243" s="393"/>
      <c r="AA243" s="380"/>
      <c r="AB243" s="392" t="s">
        <v>0</v>
      </c>
      <c r="AC243" s="380"/>
      <c r="AD243" s="391"/>
      <c r="AE243" s="1035" t="s">
        <v>3598</v>
      </c>
      <c r="AF243" s="1038">
        <v>260</v>
      </c>
      <c r="AG243" s="1032" t="s">
        <v>3598</v>
      </c>
      <c r="AH243" s="1033">
        <v>2</v>
      </c>
      <c r="AI243" s="1035" t="s">
        <v>3603</v>
      </c>
      <c r="AJ243" s="1048">
        <v>1250</v>
      </c>
      <c r="AK243" s="1032" t="s">
        <v>8</v>
      </c>
      <c r="AL243" s="1046">
        <v>10</v>
      </c>
      <c r="AM243" s="1032" t="s">
        <v>8</v>
      </c>
      <c r="AN243" s="1050">
        <v>500</v>
      </c>
      <c r="AO243" s="1032" t="s">
        <v>3595</v>
      </c>
      <c r="AP243" s="1044">
        <v>5</v>
      </c>
      <c r="AQ243" s="1032" t="s">
        <v>8</v>
      </c>
      <c r="AR243" s="1042">
        <v>120</v>
      </c>
      <c r="AS243" s="1032" t="s">
        <v>8</v>
      </c>
      <c r="AT243" s="1040">
        <v>1</v>
      </c>
      <c r="AU243" s="1029"/>
      <c r="AV243" s="593" t="s">
        <v>27</v>
      </c>
      <c r="AW243" s="1029" t="s">
        <v>3603</v>
      </c>
      <c r="AX243" s="1030" t="s">
        <v>3605</v>
      </c>
      <c r="AY243" s="1032" t="s">
        <v>3601</v>
      </c>
      <c r="AZ243" s="390">
        <v>340</v>
      </c>
      <c r="BA243" s="1032" t="s">
        <v>3600</v>
      </c>
      <c r="BB243" s="390">
        <v>1250</v>
      </c>
      <c r="BC243" s="1032" t="s">
        <v>3601</v>
      </c>
      <c r="BD243" s="390">
        <v>880</v>
      </c>
      <c r="BE243" s="1032" t="s">
        <v>8</v>
      </c>
      <c r="BF243" s="1050">
        <v>720</v>
      </c>
      <c r="BG243" s="1032" t="s">
        <v>3598</v>
      </c>
      <c r="BH243" s="1036">
        <v>7</v>
      </c>
      <c r="BI243" s="581"/>
      <c r="BJ243" s="598" t="s">
        <v>3599</v>
      </c>
      <c r="BK243" s="590"/>
      <c r="BL243" s="580"/>
      <c r="BM243" s="580"/>
      <c r="BN243" s="1056"/>
      <c r="BO243" s="364"/>
    </row>
    <row r="244" spans="1:67" s="374" customFormat="1" ht="25.5" customHeight="1">
      <c r="A244" s="1075"/>
      <c r="B244" s="1075"/>
      <c r="C244" s="1081"/>
      <c r="D244" s="389" t="s">
        <v>3469</v>
      </c>
      <c r="E244" s="388"/>
      <c r="F244" s="387">
        <v>27190</v>
      </c>
      <c r="G244" s="386"/>
      <c r="H244" s="583" t="s">
        <v>3597</v>
      </c>
      <c r="I244" s="383">
        <v>250</v>
      </c>
      <c r="J244" s="385"/>
      <c r="K244" s="384" t="s">
        <v>7</v>
      </c>
      <c r="L244" s="1032"/>
      <c r="M244" s="1051"/>
      <c r="N244" s="1032"/>
      <c r="O244" s="1037"/>
      <c r="P244" s="1082"/>
      <c r="Q244" s="1080"/>
      <c r="R244" s="1082"/>
      <c r="S244" s="1083"/>
      <c r="T244" s="583" t="s">
        <v>3598</v>
      </c>
      <c r="U244" s="383">
        <v>6880</v>
      </c>
      <c r="V244" s="382">
        <v>60</v>
      </c>
      <c r="W244" s="381" t="s">
        <v>3598</v>
      </c>
      <c r="X244" s="379">
        <v>48170</v>
      </c>
      <c r="Y244" s="380" t="s">
        <v>8</v>
      </c>
      <c r="Z244" s="377">
        <v>480</v>
      </c>
      <c r="AA244" s="378" t="s">
        <v>3598</v>
      </c>
      <c r="AB244" s="379">
        <v>41290</v>
      </c>
      <c r="AC244" s="378" t="s">
        <v>8</v>
      </c>
      <c r="AD244" s="377">
        <v>410</v>
      </c>
      <c r="AE244" s="1032"/>
      <c r="AF244" s="1039"/>
      <c r="AG244" s="1032"/>
      <c r="AH244" s="1034"/>
      <c r="AI244" s="1035"/>
      <c r="AJ244" s="1049"/>
      <c r="AK244" s="1032"/>
      <c r="AL244" s="1047"/>
      <c r="AM244" s="1032"/>
      <c r="AN244" s="1051"/>
      <c r="AO244" s="1032"/>
      <c r="AP244" s="1045"/>
      <c r="AQ244" s="1032"/>
      <c r="AR244" s="1043"/>
      <c r="AS244" s="1032"/>
      <c r="AT244" s="1041"/>
      <c r="AU244" s="1029"/>
      <c r="AV244" s="594">
        <v>2150</v>
      </c>
      <c r="AW244" s="1029"/>
      <c r="AX244" s="1031"/>
      <c r="AY244" s="1032"/>
      <c r="AZ244" s="376">
        <v>3</v>
      </c>
      <c r="BA244" s="1032"/>
      <c r="BB244" s="375">
        <v>10</v>
      </c>
      <c r="BC244" s="1032"/>
      <c r="BD244" s="375">
        <v>8</v>
      </c>
      <c r="BE244" s="1032"/>
      <c r="BF244" s="1051"/>
      <c r="BG244" s="1032"/>
      <c r="BH244" s="1037"/>
      <c r="BI244" s="581"/>
      <c r="BJ244" s="601">
        <v>0.99</v>
      </c>
      <c r="BK244" s="590"/>
      <c r="BL244" s="580"/>
      <c r="BM244" s="580"/>
      <c r="BN244" s="1056"/>
      <c r="BO244" s="364"/>
    </row>
    <row r="245" spans="1:67" s="403" customFormat="1" ht="25.5" customHeight="1">
      <c r="A245" s="1060" t="s">
        <v>3488</v>
      </c>
      <c r="B245" s="1060" t="s">
        <v>3487</v>
      </c>
      <c r="C245" s="1076" t="s">
        <v>6</v>
      </c>
      <c r="D245" s="402" t="s">
        <v>3470</v>
      </c>
      <c r="E245" s="388"/>
      <c r="F245" s="401">
        <v>74820</v>
      </c>
      <c r="G245" s="400">
        <v>81520</v>
      </c>
      <c r="H245" s="583" t="s">
        <v>3595</v>
      </c>
      <c r="I245" s="399">
        <v>730</v>
      </c>
      <c r="J245" s="398">
        <v>790</v>
      </c>
      <c r="K245" s="397" t="s">
        <v>7</v>
      </c>
      <c r="L245" s="1032" t="s">
        <v>3597</v>
      </c>
      <c r="M245" s="1050">
        <v>6370</v>
      </c>
      <c r="N245" s="1032" t="s">
        <v>3598</v>
      </c>
      <c r="O245" s="1036">
        <v>60</v>
      </c>
      <c r="P245" s="1032" t="s">
        <v>3595</v>
      </c>
      <c r="Q245" s="1050">
        <v>26800</v>
      </c>
      <c r="R245" s="1032" t="s">
        <v>8</v>
      </c>
      <c r="S245" s="1044">
        <v>260</v>
      </c>
      <c r="T245" s="583" t="s">
        <v>3598</v>
      </c>
      <c r="U245" s="396">
        <v>6700</v>
      </c>
      <c r="V245" s="395">
        <v>60</v>
      </c>
      <c r="W245" s="394"/>
      <c r="X245" s="392"/>
      <c r="Y245" s="380"/>
      <c r="Z245" s="393"/>
      <c r="AA245" s="380"/>
      <c r="AB245" s="392" t="s">
        <v>0</v>
      </c>
      <c r="AC245" s="380"/>
      <c r="AD245" s="391"/>
      <c r="AE245" s="1035" t="s">
        <v>3598</v>
      </c>
      <c r="AF245" s="1038">
        <v>5780</v>
      </c>
      <c r="AG245" s="1032" t="s">
        <v>3598</v>
      </c>
      <c r="AH245" s="1033">
        <v>50</v>
      </c>
      <c r="AI245" s="1035" t="s">
        <v>3603</v>
      </c>
      <c r="AJ245" s="1048">
        <v>26800</v>
      </c>
      <c r="AK245" s="1032" t="s">
        <v>8</v>
      </c>
      <c r="AL245" s="1046">
        <v>260</v>
      </c>
      <c r="AM245" s="1032" t="s">
        <v>8</v>
      </c>
      <c r="AN245" s="1050">
        <v>3640</v>
      </c>
      <c r="AO245" s="1032" t="s">
        <v>3598</v>
      </c>
      <c r="AP245" s="1044">
        <v>30</v>
      </c>
      <c r="AQ245" s="1032" t="s">
        <v>8</v>
      </c>
      <c r="AR245" s="1042">
        <v>1360</v>
      </c>
      <c r="AS245" s="1032" t="s">
        <v>8</v>
      </c>
      <c r="AT245" s="1040">
        <v>10</v>
      </c>
      <c r="AU245" s="1029" t="s">
        <v>3603</v>
      </c>
      <c r="AV245" s="592" t="s">
        <v>10</v>
      </c>
      <c r="AW245" s="1029" t="s">
        <v>3603</v>
      </c>
      <c r="AX245" s="1030" t="s">
        <v>3605</v>
      </c>
      <c r="AY245" s="1032" t="s">
        <v>3601</v>
      </c>
      <c r="AZ245" s="390">
        <v>7500</v>
      </c>
      <c r="BA245" s="1032" t="s">
        <v>3601</v>
      </c>
      <c r="BB245" s="390">
        <v>26800</v>
      </c>
      <c r="BC245" s="1032" t="s">
        <v>3600</v>
      </c>
      <c r="BD245" s="390">
        <v>18820</v>
      </c>
      <c r="BE245" s="1032" t="s">
        <v>8</v>
      </c>
      <c r="BF245" s="1050">
        <v>15530</v>
      </c>
      <c r="BG245" s="1032" t="s">
        <v>3598</v>
      </c>
      <c r="BH245" s="1036">
        <v>150</v>
      </c>
      <c r="BI245" s="366"/>
      <c r="BJ245" s="598" t="s">
        <v>3599</v>
      </c>
      <c r="BK245" s="405"/>
      <c r="BL245" s="580"/>
      <c r="BM245" s="580"/>
      <c r="BN245" s="1056"/>
      <c r="BO245" s="364"/>
    </row>
    <row r="246" spans="1:67" s="403" customFormat="1" ht="25.5" customHeight="1">
      <c r="A246" s="1061"/>
      <c r="B246" s="1075"/>
      <c r="C246" s="1077"/>
      <c r="D246" s="389" t="s">
        <v>3469</v>
      </c>
      <c r="E246" s="388"/>
      <c r="F246" s="387">
        <v>81520</v>
      </c>
      <c r="G246" s="386"/>
      <c r="H246" s="583" t="s">
        <v>3598</v>
      </c>
      <c r="I246" s="383">
        <v>790</v>
      </c>
      <c r="J246" s="385"/>
      <c r="K246" s="384" t="s">
        <v>7</v>
      </c>
      <c r="L246" s="1032"/>
      <c r="M246" s="1051"/>
      <c r="N246" s="1032"/>
      <c r="O246" s="1037"/>
      <c r="P246" s="1032"/>
      <c r="Q246" s="1051"/>
      <c r="R246" s="1032"/>
      <c r="S246" s="1045"/>
      <c r="T246" s="583" t="s">
        <v>3598</v>
      </c>
      <c r="U246" s="383">
        <v>6700</v>
      </c>
      <c r="V246" s="382">
        <v>60</v>
      </c>
      <c r="W246" s="381" t="s">
        <v>3597</v>
      </c>
      <c r="X246" s="379">
        <v>46900</v>
      </c>
      <c r="Y246" s="380" t="s">
        <v>3598</v>
      </c>
      <c r="Z246" s="377">
        <v>460</v>
      </c>
      <c r="AA246" s="378" t="s">
        <v>3595</v>
      </c>
      <c r="AB246" s="379">
        <v>40200</v>
      </c>
      <c r="AC246" s="378" t="s">
        <v>3598</v>
      </c>
      <c r="AD246" s="377">
        <v>400</v>
      </c>
      <c r="AE246" s="1032"/>
      <c r="AF246" s="1039"/>
      <c r="AG246" s="1032"/>
      <c r="AH246" s="1034"/>
      <c r="AI246" s="1035"/>
      <c r="AJ246" s="1049"/>
      <c r="AK246" s="1032"/>
      <c r="AL246" s="1047"/>
      <c r="AM246" s="1032"/>
      <c r="AN246" s="1051"/>
      <c r="AO246" s="1032"/>
      <c r="AP246" s="1045"/>
      <c r="AQ246" s="1032"/>
      <c r="AR246" s="1043"/>
      <c r="AS246" s="1032"/>
      <c r="AT246" s="1041"/>
      <c r="AU246" s="1029"/>
      <c r="AV246" s="593">
        <v>27330</v>
      </c>
      <c r="AW246" s="1029"/>
      <c r="AX246" s="1031"/>
      <c r="AY246" s="1032"/>
      <c r="AZ246" s="376">
        <v>70</v>
      </c>
      <c r="BA246" s="1032"/>
      <c r="BB246" s="375">
        <v>260</v>
      </c>
      <c r="BC246" s="1032"/>
      <c r="BD246" s="375">
        <v>180</v>
      </c>
      <c r="BE246" s="1032"/>
      <c r="BF246" s="1051"/>
      <c r="BG246" s="1032"/>
      <c r="BH246" s="1037"/>
      <c r="BI246" s="366"/>
      <c r="BJ246" s="599">
        <v>0.64</v>
      </c>
      <c r="BK246" s="405"/>
      <c r="BL246" s="580"/>
      <c r="BM246" s="580"/>
      <c r="BN246" s="1056"/>
      <c r="BO246" s="364"/>
    </row>
    <row r="247" spans="1:67" s="403" customFormat="1" ht="25.5" customHeight="1">
      <c r="A247" s="1061"/>
      <c r="B247" s="1060" t="s">
        <v>3486</v>
      </c>
      <c r="C247" s="1076" t="s">
        <v>6</v>
      </c>
      <c r="D247" s="402" t="s">
        <v>3470</v>
      </c>
      <c r="E247" s="388"/>
      <c r="F247" s="401">
        <v>46600</v>
      </c>
      <c r="G247" s="400">
        <v>53300</v>
      </c>
      <c r="H247" s="583" t="s">
        <v>3598</v>
      </c>
      <c r="I247" s="399">
        <v>440</v>
      </c>
      <c r="J247" s="398">
        <v>510</v>
      </c>
      <c r="K247" s="397" t="s">
        <v>7</v>
      </c>
      <c r="L247" s="1032" t="s">
        <v>3595</v>
      </c>
      <c r="M247" s="1050">
        <v>3820</v>
      </c>
      <c r="N247" s="1032" t="s">
        <v>3598</v>
      </c>
      <c r="O247" s="1036">
        <v>30</v>
      </c>
      <c r="P247" s="1032" t="s">
        <v>3598</v>
      </c>
      <c r="Q247" s="1050">
        <v>16080</v>
      </c>
      <c r="R247" s="1032" t="s">
        <v>8</v>
      </c>
      <c r="S247" s="1044">
        <v>160</v>
      </c>
      <c r="T247" s="583" t="s">
        <v>3598</v>
      </c>
      <c r="U247" s="396">
        <v>6700</v>
      </c>
      <c r="V247" s="395">
        <v>60</v>
      </c>
      <c r="W247" s="394"/>
      <c r="X247" s="392"/>
      <c r="Y247" s="380"/>
      <c r="Z247" s="393"/>
      <c r="AA247" s="380"/>
      <c r="AB247" s="392" t="s">
        <v>0</v>
      </c>
      <c r="AC247" s="380"/>
      <c r="AD247" s="391"/>
      <c r="AE247" s="1035" t="s">
        <v>3598</v>
      </c>
      <c r="AF247" s="1038">
        <v>3470</v>
      </c>
      <c r="AG247" s="1032" t="s">
        <v>3595</v>
      </c>
      <c r="AH247" s="1033">
        <v>30</v>
      </c>
      <c r="AI247" s="1035" t="s">
        <v>3606</v>
      </c>
      <c r="AJ247" s="1048">
        <v>16080</v>
      </c>
      <c r="AK247" s="1032" t="s">
        <v>8</v>
      </c>
      <c r="AL247" s="1046">
        <v>160</v>
      </c>
      <c r="AM247" s="1032" t="s">
        <v>8</v>
      </c>
      <c r="AN247" s="1050">
        <v>2490</v>
      </c>
      <c r="AO247" s="1032" t="s">
        <v>3595</v>
      </c>
      <c r="AP247" s="1044">
        <v>20</v>
      </c>
      <c r="AQ247" s="1032" t="s">
        <v>8</v>
      </c>
      <c r="AR247" s="1042">
        <v>810</v>
      </c>
      <c r="AS247" s="1032" t="s">
        <v>8</v>
      </c>
      <c r="AT247" s="1040">
        <v>8</v>
      </c>
      <c r="AU247" s="1029"/>
      <c r="AV247" s="593" t="s">
        <v>13</v>
      </c>
      <c r="AW247" s="1029" t="s">
        <v>3607</v>
      </c>
      <c r="AX247" s="1030" t="s">
        <v>3605</v>
      </c>
      <c r="AY247" s="1032" t="s">
        <v>3608</v>
      </c>
      <c r="AZ247" s="390">
        <v>4500</v>
      </c>
      <c r="BA247" s="1032" t="s">
        <v>3600</v>
      </c>
      <c r="BB247" s="390">
        <v>16080</v>
      </c>
      <c r="BC247" s="1032" t="s">
        <v>3601</v>
      </c>
      <c r="BD247" s="390">
        <v>11290</v>
      </c>
      <c r="BE247" s="1032" t="s">
        <v>8</v>
      </c>
      <c r="BF247" s="1050">
        <v>9320</v>
      </c>
      <c r="BG247" s="1032" t="s">
        <v>3595</v>
      </c>
      <c r="BH247" s="1036">
        <v>90</v>
      </c>
      <c r="BI247" s="366"/>
      <c r="BJ247" s="598" t="s">
        <v>3599</v>
      </c>
      <c r="BK247" s="405"/>
      <c r="BL247" s="580"/>
      <c r="BM247" s="580"/>
      <c r="BN247" s="1056"/>
      <c r="BO247" s="364"/>
    </row>
    <row r="248" spans="1:67" s="403" customFormat="1" ht="25.5" customHeight="1">
      <c r="A248" s="1061"/>
      <c r="B248" s="1075"/>
      <c r="C248" s="1077"/>
      <c r="D248" s="389" t="s">
        <v>3469</v>
      </c>
      <c r="E248" s="388"/>
      <c r="F248" s="387">
        <v>53300</v>
      </c>
      <c r="G248" s="386"/>
      <c r="H248" s="583" t="s">
        <v>3598</v>
      </c>
      <c r="I248" s="383">
        <v>510</v>
      </c>
      <c r="J248" s="385"/>
      <c r="K248" s="384" t="s">
        <v>7</v>
      </c>
      <c r="L248" s="1032"/>
      <c r="M248" s="1051"/>
      <c r="N248" s="1032"/>
      <c r="O248" s="1037"/>
      <c r="P248" s="1032"/>
      <c r="Q248" s="1051"/>
      <c r="R248" s="1032"/>
      <c r="S248" s="1045"/>
      <c r="T248" s="583" t="s">
        <v>3598</v>
      </c>
      <c r="U248" s="383">
        <v>6700</v>
      </c>
      <c r="V248" s="382">
        <v>60</v>
      </c>
      <c r="W248" s="381" t="s">
        <v>3598</v>
      </c>
      <c r="X248" s="379">
        <v>46900</v>
      </c>
      <c r="Y248" s="380" t="s">
        <v>3598</v>
      </c>
      <c r="Z248" s="377">
        <v>460</v>
      </c>
      <c r="AA248" s="378" t="s">
        <v>3595</v>
      </c>
      <c r="AB248" s="379">
        <v>40200</v>
      </c>
      <c r="AC248" s="378" t="s">
        <v>8</v>
      </c>
      <c r="AD248" s="377">
        <v>400</v>
      </c>
      <c r="AE248" s="1032"/>
      <c r="AF248" s="1039"/>
      <c r="AG248" s="1032"/>
      <c r="AH248" s="1034"/>
      <c r="AI248" s="1035"/>
      <c r="AJ248" s="1049"/>
      <c r="AK248" s="1032"/>
      <c r="AL248" s="1047"/>
      <c r="AM248" s="1032"/>
      <c r="AN248" s="1051"/>
      <c r="AO248" s="1032"/>
      <c r="AP248" s="1045"/>
      <c r="AQ248" s="1032"/>
      <c r="AR248" s="1043"/>
      <c r="AS248" s="1032"/>
      <c r="AT248" s="1041"/>
      <c r="AU248" s="1029"/>
      <c r="AV248" s="593">
        <v>16800</v>
      </c>
      <c r="AW248" s="1029"/>
      <c r="AX248" s="1031"/>
      <c r="AY248" s="1032"/>
      <c r="AZ248" s="376">
        <v>40</v>
      </c>
      <c r="BA248" s="1032"/>
      <c r="BB248" s="375">
        <v>160</v>
      </c>
      <c r="BC248" s="1032"/>
      <c r="BD248" s="375">
        <v>110</v>
      </c>
      <c r="BE248" s="1032"/>
      <c r="BF248" s="1051"/>
      <c r="BG248" s="1032"/>
      <c r="BH248" s="1037"/>
      <c r="BI248" s="366"/>
      <c r="BJ248" s="599">
        <v>0.78</v>
      </c>
      <c r="BK248" s="405"/>
      <c r="BL248" s="580"/>
      <c r="BM248" s="580"/>
      <c r="BN248" s="1056"/>
      <c r="BO248" s="364"/>
    </row>
    <row r="249" spans="1:67" s="403" customFormat="1" ht="25.5" customHeight="1">
      <c r="A249" s="1061"/>
      <c r="B249" s="1060" t="s">
        <v>3485</v>
      </c>
      <c r="C249" s="1076" t="s">
        <v>6</v>
      </c>
      <c r="D249" s="402" t="s">
        <v>3470</v>
      </c>
      <c r="E249" s="388"/>
      <c r="F249" s="401">
        <v>36450</v>
      </c>
      <c r="G249" s="400">
        <v>43150</v>
      </c>
      <c r="H249" s="583" t="s">
        <v>3598</v>
      </c>
      <c r="I249" s="399">
        <v>340</v>
      </c>
      <c r="J249" s="398">
        <v>410</v>
      </c>
      <c r="K249" s="397" t="s">
        <v>7</v>
      </c>
      <c r="L249" s="1032" t="s">
        <v>3598</v>
      </c>
      <c r="M249" s="1050">
        <v>2730</v>
      </c>
      <c r="N249" s="1032" t="s">
        <v>3598</v>
      </c>
      <c r="O249" s="1036">
        <v>20</v>
      </c>
      <c r="P249" s="1032" t="s">
        <v>3598</v>
      </c>
      <c r="Q249" s="1050">
        <v>11480</v>
      </c>
      <c r="R249" s="1032" t="s">
        <v>8</v>
      </c>
      <c r="S249" s="1044">
        <v>110</v>
      </c>
      <c r="T249" s="583" t="s">
        <v>3598</v>
      </c>
      <c r="U249" s="396">
        <v>6700</v>
      </c>
      <c r="V249" s="395">
        <v>60</v>
      </c>
      <c r="W249" s="394"/>
      <c r="X249" s="392"/>
      <c r="Y249" s="380"/>
      <c r="Z249" s="393"/>
      <c r="AA249" s="380"/>
      <c r="AB249" s="392" t="s">
        <v>0</v>
      </c>
      <c r="AC249" s="380"/>
      <c r="AD249" s="391"/>
      <c r="AE249" s="1035" t="s">
        <v>3598</v>
      </c>
      <c r="AF249" s="1038">
        <v>2480</v>
      </c>
      <c r="AG249" s="1032" t="s">
        <v>3596</v>
      </c>
      <c r="AH249" s="1033">
        <v>20</v>
      </c>
      <c r="AI249" s="1035" t="s">
        <v>3609</v>
      </c>
      <c r="AJ249" s="1048">
        <v>11480</v>
      </c>
      <c r="AK249" s="1032" t="s">
        <v>8</v>
      </c>
      <c r="AL249" s="1046">
        <v>110</v>
      </c>
      <c r="AM249" s="1032" t="s">
        <v>8</v>
      </c>
      <c r="AN249" s="1050">
        <v>2000</v>
      </c>
      <c r="AO249" s="1032" t="s">
        <v>3596</v>
      </c>
      <c r="AP249" s="1044">
        <v>20</v>
      </c>
      <c r="AQ249" s="1032" t="s">
        <v>8</v>
      </c>
      <c r="AR249" s="1042">
        <v>580</v>
      </c>
      <c r="AS249" s="1032" t="s">
        <v>8</v>
      </c>
      <c r="AT249" s="1040">
        <v>5</v>
      </c>
      <c r="AU249" s="1029"/>
      <c r="AV249" s="593" t="s">
        <v>14</v>
      </c>
      <c r="AW249" s="1029" t="s">
        <v>3603</v>
      </c>
      <c r="AX249" s="1030" t="s">
        <v>3602</v>
      </c>
      <c r="AY249" s="1032" t="s">
        <v>3600</v>
      </c>
      <c r="AZ249" s="390">
        <v>3210</v>
      </c>
      <c r="BA249" s="1032" t="s">
        <v>3600</v>
      </c>
      <c r="BB249" s="390">
        <v>11480</v>
      </c>
      <c r="BC249" s="1032" t="s">
        <v>3600</v>
      </c>
      <c r="BD249" s="390">
        <v>8060</v>
      </c>
      <c r="BE249" s="1032" t="s">
        <v>8</v>
      </c>
      <c r="BF249" s="1050">
        <v>6650</v>
      </c>
      <c r="BG249" s="1032" t="s">
        <v>3598</v>
      </c>
      <c r="BH249" s="1036">
        <v>60</v>
      </c>
      <c r="BI249" s="366"/>
      <c r="BJ249" s="598" t="s">
        <v>3599</v>
      </c>
      <c r="BK249" s="405"/>
      <c r="BL249" s="580"/>
      <c r="BM249" s="580"/>
      <c r="BN249" s="1056"/>
      <c r="BO249" s="364"/>
    </row>
    <row r="250" spans="1:67" s="403" customFormat="1" ht="25.5" customHeight="1">
      <c r="A250" s="1061"/>
      <c r="B250" s="1075"/>
      <c r="C250" s="1077"/>
      <c r="D250" s="389" t="s">
        <v>3469</v>
      </c>
      <c r="E250" s="388"/>
      <c r="F250" s="387">
        <v>43150</v>
      </c>
      <c r="G250" s="386"/>
      <c r="H250" s="583" t="s">
        <v>3598</v>
      </c>
      <c r="I250" s="383">
        <v>410</v>
      </c>
      <c r="J250" s="385"/>
      <c r="K250" s="384" t="s">
        <v>7</v>
      </c>
      <c r="L250" s="1032"/>
      <c r="M250" s="1051"/>
      <c r="N250" s="1032"/>
      <c r="O250" s="1037"/>
      <c r="P250" s="1032"/>
      <c r="Q250" s="1051"/>
      <c r="R250" s="1032"/>
      <c r="S250" s="1045"/>
      <c r="T250" s="583" t="s">
        <v>3598</v>
      </c>
      <c r="U250" s="383">
        <v>6700</v>
      </c>
      <c r="V250" s="382">
        <v>60</v>
      </c>
      <c r="W250" s="381" t="s">
        <v>3598</v>
      </c>
      <c r="X250" s="379">
        <v>46900</v>
      </c>
      <c r="Y250" s="380" t="s">
        <v>3598</v>
      </c>
      <c r="Z250" s="377">
        <v>460</v>
      </c>
      <c r="AA250" s="378" t="s">
        <v>3595</v>
      </c>
      <c r="AB250" s="379">
        <v>40200</v>
      </c>
      <c r="AC250" s="378" t="s">
        <v>8</v>
      </c>
      <c r="AD250" s="377">
        <v>400</v>
      </c>
      <c r="AE250" s="1032"/>
      <c r="AF250" s="1039"/>
      <c r="AG250" s="1032"/>
      <c r="AH250" s="1034"/>
      <c r="AI250" s="1035"/>
      <c r="AJ250" s="1049"/>
      <c r="AK250" s="1032"/>
      <c r="AL250" s="1047"/>
      <c r="AM250" s="1032"/>
      <c r="AN250" s="1051"/>
      <c r="AO250" s="1032"/>
      <c r="AP250" s="1045"/>
      <c r="AQ250" s="1032"/>
      <c r="AR250" s="1043"/>
      <c r="AS250" s="1032"/>
      <c r="AT250" s="1041"/>
      <c r="AU250" s="1029"/>
      <c r="AV250" s="593">
        <v>12280</v>
      </c>
      <c r="AW250" s="1029"/>
      <c r="AX250" s="1031"/>
      <c r="AY250" s="1032"/>
      <c r="AZ250" s="376">
        <v>30</v>
      </c>
      <c r="BA250" s="1032"/>
      <c r="BB250" s="375">
        <v>110</v>
      </c>
      <c r="BC250" s="1032"/>
      <c r="BD250" s="375">
        <v>80</v>
      </c>
      <c r="BE250" s="1032"/>
      <c r="BF250" s="1051"/>
      <c r="BG250" s="1032"/>
      <c r="BH250" s="1037"/>
      <c r="BI250" s="366"/>
      <c r="BJ250" s="599">
        <v>0.86</v>
      </c>
      <c r="BK250" s="405"/>
      <c r="BL250" s="580"/>
      <c r="BM250" s="580"/>
      <c r="BN250" s="1056"/>
      <c r="BO250" s="364"/>
    </row>
    <row r="251" spans="1:67" s="403" customFormat="1" ht="25.5" customHeight="1">
      <c r="A251" s="1061"/>
      <c r="B251" s="1060" t="s">
        <v>3484</v>
      </c>
      <c r="C251" s="1076" t="s">
        <v>6</v>
      </c>
      <c r="D251" s="402" t="s">
        <v>3470</v>
      </c>
      <c r="E251" s="388"/>
      <c r="F251" s="401">
        <v>32330</v>
      </c>
      <c r="G251" s="400">
        <v>39030</v>
      </c>
      <c r="H251" s="583" t="s">
        <v>3598</v>
      </c>
      <c r="I251" s="399">
        <v>300</v>
      </c>
      <c r="J251" s="398">
        <v>370</v>
      </c>
      <c r="K251" s="397" t="s">
        <v>7</v>
      </c>
      <c r="L251" s="1032" t="s">
        <v>3595</v>
      </c>
      <c r="M251" s="1050">
        <v>2120</v>
      </c>
      <c r="N251" s="1032" t="s">
        <v>3595</v>
      </c>
      <c r="O251" s="1036">
        <v>20</v>
      </c>
      <c r="P251" s="1032" t="s">
        <v>3598</v>
      </c>
      <c r="Q251" s="1050">
        <v>8930</v>
      </c>
      <c r="R251" s="1032" t="s">
        <v>8</v>
      </c>
      <c r="S251" s="1044">
        <v>80</v>
      </c>
      <c r="T251" s="583" t="s">
        <v>3598</v>
      </c>
      <c r="U251" s="396">
        <v>6700</v>
      </c>
      <c r="V251" s="395">
        <v>60</v>
      </c>
      <c r="W251" s="394"/>
      <c r="X251" s="392"/>
      <c r="Y251" s="380"/>
      <c r="Z251" s="393"/>
      <c r="AA251" s="380"/>
      <c r="AB251" s="392" t="s">
        <v>0</v>
      </c>
      <c r="AC251" s="380"/>
      <c r="AD251" s="391"/>
      <c r="AE251" s="1035" t="s">
        <v>3595</v>
      </c>
      <c r="AF251" s="1038" t="s">
        <v>47</v>
      </c>
      <c r="AG251" s="1032" t="s">
        <v>3598</v>
      </c>
      <c r="AH251" s="1033" t="s">
        <v>47</v>
      </c>
      <c r="AI251" s="1035" t="s">
        <v>3607</v>
      </c>
      <c r="AJ251" s="1048">
        <v>8930</v>
      </c>
      <c r="AK251" s="1032" t="s">
        <v>8</v>
      </c>
      <c r="AL251" s="1046">
        <v>80</v>
      </c>
      <c r="AM251" s="1032" t="s">
        <v>8</v>
      </c>
      <c r="AN251" s="1050">
        <v>1730</v>
      </c>
      <c r="AO251" s="1032" t="s">
        <v>3598</v>
      </c>
      <c r="AP251" s="1044">
        <v>10</v>
      </c>
      <c r="AQ251" s="1032" t="s">
        <v>8</v>
      </c>
      <c r="AR251" s="1042">
        <v>450</v>
      </c>
      <c r="AS251" s="1032" t="s">
        <v>8</v>
      </c>
      <c r="AT251" s="1040">
        <v>4</v>
      </c>
      <c r="AU251" s="1029"/>
      <c r="AV251" s="593" t="s">
        <v>15</v>
      </c>
      <c r="AW251" s="1029" t="s">
        <v>3603</v>
      </c>
      <c r="AX251" s="1030" t="s">
        <v>3602</v>
      </c>
      <c r="AY251" s="1032" t="s">
        <v>3600</v>
      </c>
      <c r="AZ251" s="390">
        <v>2500</v>
      </c>
      <c r="BA251" s="1032" t="s">
        <v>3600</v>
      </c>
      <c r="BB251" s="390">
        <v>8930</v>
      </c>
      <c r="BC251" s="1032" t="s">
        <v>3600</v>
      </c>
      <c r="BD251" s="390">
        <v>6270</v>
      </c>
      <c r="BE251" s="1032" t="s">
        <v>8</v>
      </c>
      <c r="BF251" s="1050">
        <v>5170</v>
      </c>
      <c r="BG251" s="1032" t="s">
        <v>3597</v>
      </c>
      <c r="BH251" s="1036">
        <v>50</v>
      </c>
      <c r="BI251" s="366"/>
      <c r="BJ251" s="598" t="s">
        <v>3599</v>
      </c>
      <c r="BK251" s="405"/>
      <c r="BL251" s="580"/>
      <c r="BM251" s="580"/>
      <c r="BN251" s="1056"/>
      <c r="BO251" s="364"/>
    </row>
    <row r="252" spans="1:67" s="403" customFormat="1" ht="25.5" customHeight="1">
      <c r="A252" s="1061"/>
      <c r="B252" s="1075"/>
      <c r="C252" s="1077"/>
      <c r="D252" s="389" t="s">
        <v>3469</v>
      </c>
      <c r="E252" s="388"/>
      <c r="F252" s="387">
        <v>39030</v>
      </c>
      <c r="G252" s="386"/>
      <c r="H252" s="583" t="s">
        <v>3595</v>
      </c>
      <c r="I252" s="383">
        <v>370</v>
      </c>
      <c r="J252" s="385"/>
      <c r="K252" s="384" t="s">
        <v>7</v>
      </c>
      <c r="L252" s="1032"/>
      <c r="M252" s="1051"/>
      <c r="N252" s="1032"/>
      <c r="O252" s="1037"/>
      <c r="P252" s="1032"/>
      <c r="Q252" s="1051"/>
      <c r="R252" s="1032"/>
      <c r="S252" s="1045"/>
      <c r="T252" s="583" t="s">
        <v>3598</v>
      </c>
      <c r="U252" s="383">
        <v>6700</v>
      </c>
      <c r="V252" s="382">
        <v>60</v>
      </c>
      <c r="W252" s="381" t="s">
        <v>3596</v>
      </c>
      <c r="X252" s="379">
        <v>46900</v>
      </c>
      <c r="Y252" s="380" t="s">
        <v>3598</v>
      </c>
      <c r="Z252" s="377">
        <v>460</v>
      </c>
      <c r="AA252" s="378" t="s">
        <v>3595</v>
      </c>
      <c r="AB252" s="379">
        <v>40200</v>
      </c>
      <c r="AC252" s="378" t="s">
        <v>8</v>
      </c>
      <c r="AD252" s="377">
        <v>400</v>
      </c>
      <c r="AE252" s="1032"/>
      <c r="AF252" s="1039"/>
      <c r="AG252" s="1032"/>
      <c r="AH252" s="1034"/>
      <c r="AI252" s="1035"/>
      <c r="AJ252" s="1049"/>
      <c r="AK252" s="1032"/>
      <c r="AL252" s="1047"/>
      <c r="AM252" s="1032"/>
      <c r="AN252" s="1051"/>
      <c r="AO252" s="1032"/>
      <c r="AP252" s="1045"/>
      <c r="AQ252" s="1032"/>
      <c r="AR252" s="1043"/>
      <c r="AS252" s="1032"/>
      <c r="AT252" s="1041"/>
      <c r="AU252" s="1029"/>
      <c r="AV252" s="593">
        <v>9770</v>
      </c>
      <c r="AW252" s="1029"/>
      <c r="AX252" s="1031"/>
      <c r="AY252" s="1032"/>
      <c r="AZ252" s="376">
        <v>20</v>
      </c>
      <c r="BA252" s="1032"/>
      <c r="BB252" s="375">
        <v>80</v>
      </c>
      <c r="BC252" s="1032"/>
      <c r="BD252" s="375">
        <v>60</v>
      </c>
      <c r="BE252" s="1032"/>
      <c r="BF252" s="1051"/>
      <c r="BG252" s="1032"/>
      <c r="BH252" s="1037"/>
      <c r="BI252" s="366"/>
      <c r="BJ252" s="599">
        <v>0.93899999999999995</v>
      </c>
      <c r="BK252" s="405"/>
      <c r="BL252" s="580"/>
      <c r="BM252" s="580"/>
      <c r="BN252" s="1056"/>
      <c r="BO252" s="364"/>
    </row>
    <row r="253" spans="1:67" s="403" customFormat="1" ht="25.5" customHeight="1">
      <c r="A253" s="1061"/>
      <c r="B253" s="1060" t="s">
        <v>3483</v>
      </c>
      <c r="C253" s="1076" t="s">
        <v>6</v>
      </c>
      <c r="D253" s="402" t="s">
        <v>3470</v>
      </c>
      <c r="E253" s="388"/>
      <c r="F253" s="401">
        <v>28650</v>
      </c>
      <c r="G253" s="400">
        <v>35350</v>
      </c>
      <c r="H253" s="583" t="s">
        <v>3595</v>
      </c>
      <c r="I253" s="399">
        <v>260</v>
      </c>
      <c r="J253" s="398">
        <v>330</v>
      </c>
      <c r="K253" s="397" t="s">
        <v>7</v>
      </c>
      <c r="L253" s="1032" t="s">
        <v>3598</v>
      </c>
      <c r="M253" s="1050">
        <v>1590</v>
      </c>
      <c r="N253" s="1032" t="s">
        <v>3598</v>
      </c>
      <c r="O253" s="1036">
        <v>10</v>
      </c>
      <c r="P253" s="1032" t="s">
        <v>3595</v>
      </c>
      <c r="Q253" s="1050">
        <v>6700</v>
      </c>
      <c r="R253" s="1032" t="s">
        <v>8</v>
      </c>
      <c r="S253" s="1044">
        <v>60</v>
      </c>
      <c r="T253" s="583" t="s">
        <v>3597</v>
      </c>
      <c r="U253" s="396">
        <v>6700</v>
      </c>
      <c r="V253" s="395">
        <v>60</v>
      </c>
      <c r="W253" s="394"/>
      <c r="X253" s="392"/>
      <c r="Y253" s="380"/>
      <c r="Z253" s="393"/>
      <c r="AA253" s="380"/>
      <c r="AB253" s="392" t="s">
        <v>0</v>
      </c>
      <c r="AC253" s="380"/>
      <c r="AD253" s="391"/>
      <c r="AE253" s="1035" t="s">
        <v>3598</v>
      </c>
      <c r="AF253" s="1038" t="s">
        <v>47</v>
      </c>
      <c r="AG253" s="1032" t="s">
        <v>3595</v>
      </c>
      <c r="AH253" s="1033" t="s">
        <v>47</v>
      </c>
      <c r="AI253" s="1035" t="s">
        <v>3603</v>
      </c>
      <c r="AJ253" s="1048">
        <v>6700</v>
      </c>
      <c r="AK253" s="1032" t="s">
        <v>8</v>
      </c>
      <c r="AL253" s="1046">
        <v>60</v>
      </c>
      <c r="AM253" s="1032" t="s">
        <v>8</v>
      </c>
      <c r="AN253" s="1050">
        <v>1300</v>
      </c>
      <c r="AO253" s="1032" t="s">
        <v>3598</v>
      </c>
      <c r="AP253" s="1044">
        <v>10</v>
      </c>
      <c r="AQ253" s="1032" t="s">
        <v>8</v>
      </c>
      <c r="AR253" s="1042">
        <v>340</v>
      </c>
      <c r="AS253" s="1032" t="s">
        <v>8</v>
      </c>
      <c r="AT253" s="1040">
        <v>3</v>
      </c>
      <c r="AU253" s="1029"/>
      <c r="AV253" s="593" t="s">
        <v>16</v>
      </c>
      <c r="AW253" s="1029" t="s">
        <v>3603</v>
      </c>
      <c r="AX253" s="1030" t="s">
        <v>3605</v>
      </c>
      <c r="AY253" s="1032" t="s">
        <v>3600</v>
      </c>
      <c r="AZ253" s="390">
        <v>1870</v>
      </c>
      <c r="BA253" s="1032" t="s">
        <v>3600</v>
      </c>
      <c r="BB253" s="390">
        <v>6700</v>
      </c>
      <c r="BC253" s="1032" t="s">
        <v>3600</v>
      </c>
      <c r="BD253" s="390">
        <v>4700</v>
      </c>
      <c r="BE253" s="1032" t="s">
        <v>8</v>
      </c>
      <c r="BF253" s="1050">
        <v>3880</v>
      </c>
      <c r="BG253" s="1032" t="s">
        <v>3598</v>
      </c>
      <c r="BH253" s="1036">
        <v>30</v>
      </c>
      <c r="BI253" s="366"/>
      <c r="BJ253" s="598" t="s">
        <v>3599</v>
      </c>
      <c r="BK253" s="405"/>
      <c r="BL253" s="580"/>
      <c r="BM253" s="580"/>
      <c r="BN253" s="1056"/>
      <c r="BO253" s="364"/>
    </row>
    <row r="254" spans="1:67" s="403" customFormat="1" ht="25.5" customHeight="1">
      <c r="A254" s="1061"/>
      <c r="B254" s="1075"/>
      <c r="C254" s="1077"/>
      <c r="D254" s="389" t="s">
        <v>3469</v>
      </c>
      <c r="E254" s="388"/>
      <c r="F254" s="387">
        <v>35350</v>
      </c>
      <c r="G254" s="386"/>
      <c r="H254" s="583" t="s">
        <v>3598</v>
      </c>
      <c r="I254" s="383">
        <v>330</v>
      </c>
      <c r="J254" s="385"/>
      <c r="K254" s="384" t="s">
        <v>7</v>
      </c>
      <c r="L254" s="1032"/>
      <c r="M254" s="1051"/>
      <c r="N254" s="1032"/>
      <c r="O254" s="1037"/>
      <c r="P254" s="1032"/>
      <c r="Q254" s="1051"/>
      <c r="R254" s="1032"/>
      <c r="S254" s="1045"/>
      <c r="T254" s="583" t="s">
        <v>3596</v>
      </c>
      <c r="U254" s="383">
        <v>6700</v>
      </c>
      <c r="V254" s="382">
        <v>60</v>
      </c>
      <c r="W254" s="381" t="s">
        <v>3598</v>
      </c>
      <c r="X254" s="379">
        <v>46900</v>
      </c>
      <c r="Y254" s="380" t="s">
        <v>3595</v>
      </c>
      <c r="Z254" s="377">
        <v>460</v>
      </c>
      <c r="AA254" s="378" t="s">
        <v>3595</v>
      </c>
      <c r="AB254" s="379">
        <v>40200</v>
      </c>
      <c r="AC254" s="378" t="s">
        <v>8</v>
      </c>
      <c r="AD254" s="377">
        <v>400</v>
      </c>
      <c r="AE254" s="1032"/>
      <c r="AF254" s="1039"/>
      <c r="AG254" s="1032"/>
      <c r="AH254" s="1034"/>
      <c r="AI254" s="1035"/>
      <c r="AJ254" s="1049"/>
      <c r="AK254" s="1032"/>
      <c r="AL254" s="1047"/>
      <c r="AM254" s="1032"/>
      <c r="AN254" s="1051"/>
      <c r="AO254" s="1032"/>
      <c r="AP254" s="1045"/>
      <c r="AQ254" s="1032"/>
      <c r="AR254" s="1043"/>
      <c r="AS254" s="1032"/>
      <c r="AT254" s="1041"/>
      <c r="AU254" s="1029"/>
      <c r="AV254" s="593">
        <v>7500</v>
      </c>
      <c r="AW254" s="1029"/>
      <c r="AX254" s="1031"/>
      <c r="AY254" s="1032"/>
      <c r="AZ254" s="376">
        <v>10</v>
      </c>
      <c r="BA254" s="1032"/>
      <c r="BB254" s="375">
        <v>60</v>
      </c>
      <c r="BC254" s="1032"/>
      <c r="BD254" s="375">
        <v>40</v>
      </c>
      <c r="BE254" s="1032"/>
      <c r="BF254" s="1051"/>
      <c r="BG254" s="1032"/>
      <c r="BH254" s="1037"/>
      <c r="BI254" s="366"/>
      <c r="BJ254" s="599">
        <v>0.9</v>
      </c>
      <c r="BK254" s="405"/>
      <c r="BL254" s="580"/>
      <c r="BM254" s="580"/>
      <c r="BN254" s="1056"/>
      <c r="BO254" s="364"/>
    </row>
    <row r="255" spans="1:67" s="403" customFormat="1" ht="25.5" customHeight="1">
      <c r="A255" s="1061"/>
      <c r="B255" s="1060" t="s">
        <v>3482</v>
      </c>
      <c r="C255" s="1076" t="s">
        <v>6</v>
      </c>
      <c r="D255" s="402" t="s">
        <v>3470</v>
      </c>
      <c r="E255" s="388"/>
      <c r="F255" s="401">
        <v>26480</v>
      </c>
      <c r="G255" s="400">
        <v>33180</v>
      </c>
      <c r="H255" s="583" t="s">
        <v>3595</v>
      </c>
      <c r="I255" s="399">
        <v>240</v>
      </c>
      <c r="J255" s="398">
        <v>310</v>
      </c>
      <c r="K255" s="397" t="s">
        <v>7</v>
      </c>
      <c r="L255" s="1032" t="s">
        <v>3598</v>
      </c>
      <c r="M255" s="1050">
        <v>1270</v>
      </c>
      <c r="N255" s="1032" t="s">
        <v>3595</v>
      </c>
      <c r="O255" s="1036">
        <v>10</v>
      </c>
      <c r="P255" s="1032" t="s">
        <v>3595</v>
      </c>
      <c r="Q255" s="1050">
        <v>5360</v>
      </c>
      <c r="R255" s="1032" t="s">
        <v>8</v>
      </c>
      <c r="S255" s="1044">
        <v>50</v>
      </c>
      <c r="T255" s="583" t="s">
        <v>3598</v>
      </c>
      <c r="U255" s="396">
        <v>6700</v>
      </c>
      <c r="V255" s="395">
        <v>60</v>
      </c>
      <c r="W255" s="394"/>
      <c r="X255" s="392"/>
      <c r="Y255" s="380"/>
      <c r="Z255" s="393"/>
      <c r="AA255" s="380"/>
      <c r="AB255" s="392" t="s">
        <v>0</v>
      </c>
      <c r="AC255" s="380"/>
      <c r="AD255" s="391"/>
      <c r="AE255" s="1035" t="s">
        <v>3598</v>
      </c>
      <c r="AF255" s="1038" t="s">
        <v>47</v>
      </c>
      <c r="AG255" s="1032" t="s">
        <v>3596</v>
      </c>
      <c r="AH255" s="1033" t="s">
        <v>47</v>
      </c>
      <c r="AI255" s="1035" t="s">
        <v>3607</v>
      </c>
      <c r="AJ255" s="1048">
        <v>5360</v>
      </c>
      <c r="AK255" s="1032" t="s">
        <v>8</v>
      </c>
      <c r="AL255" s="1046">
        <v>50</v>
      </c>
      <c r="AM255" s="1032" t="s">
        <v>8</v>
      </c>
      <c r="AN255" s="1050">
        <v>1040</v>
      </c>
      <c r="AO255" s="1032" t="s">
        <v>3595</v>
      </c>
      <c r="AP255" s="1044">
        <v>10</v>
      </c>
      <c r="AQ255" s="1032" t="s">
        <v>8</v>
      </c>
      <c r="AR255" s="1042">
        <v>300</v>
      </c>
      <c r="AS255" s="1032" t="s">
        <v>8</v>
      </c>
      <c r="AT255" s="1040">
        <v>3</v>
      </c>
      <c r="AU255" s="1029"/>
      <c r="AV255" s="593" t="s">
        <v>17</v>
      </c>
      <c r="AW255" s="1029" t="s">
        <v>3603</v>
      </c>
      <c r="AX255" s="1030" t="s">
        <v>3602</v>
      </c>
      <c r="AY255" s="1032" t="s">
        <v>3600</v>
      </c>
      <c r="AZ255" s="390">
        <v>1500</v>
      </c>
      <c r="BA255" s="1032" t="s">
        <v>3600</v>
      </c>
      <c r="BB255" s="390">
        <v>5360</v>
      </c>
      <c r="BC255" s="1032" t="s">
        <v>3600</v>
      </c>
      <c r="BD255" s="390">
        <v>3760</v>
      </c>
      <c r="BE255" s="1032" t="s">
        <v>8</v>
      </c>
      <c r="BF255" s="1050">
        <v>3100</v>
      </c>
      <c r="BG255" s="1032" t="s">
        <v>3598</v>
      </c>
      <c r="BH255" s="1036">
        <v>30</v>
      </c>
      <c r="BI255" s="366"/>
      <c r="BJ255" s="598" t="s">
        <v>3599</v>
      </c>
      <c r="BK255" s="405"/>
      <c r="BL255" s="580"/>
      <c r="BM255" s="580"/>
      <c r="BN255" s="1056"/>
      <c r="BO255" s="364"/>
    </row>
    <row r="256" spans="1:67" s="403" customFormat="1" ht="25.5" customHeight="1">
      <c r="A256" s="1061"/>
      <c r="B256" s="1075"/>
      <c r="C256" s="1077"/>
      <c r="D256" s="389" t="s">
        <v>3469</v>
      </c>
      <c r="E256" s="388"/>
      <c r="F256" s="387">
        <v>33180</v>
      </c>
      <c r="G256" s="386"/>
      <c r="H256" s="583" t="s">
        <v>3595</v>
      </c>
      <c r="I256" s="383">
        <v>310</v>
      </c>
      <c r="J256" s="385"/>
      <c r="K256" s="384" t="s">
        <v>7</v>
      </c>
      <c r="L256" s="1032"/>
      <c r="M256" s="1051"/>
      <c r="N256" s="1032"/>
      <c r="O256" s="1037"/>
      <c r="P256" s="1032"/>
      <c r="Q256" s="1051"/>
      <c r="R256" s="1032"/>
      <c r="S256" s="1045"/>
      <c r="T256" s="583" t="s">
        <v>3598</v>
      </c>
      <c r="U256" s="383">
        <v>6700</v>
      </c>
      <c r="V256" s="382">
        <v>60</v>
      </c>
      <c r="W256" s="381" t="s">
        <v>3598</v>
      </c>
      <c r="X256" s="379">
        <v>46900</v>
      </c>
      <c r="Y256" s="380" t="s">
        <v>3598</v>
      </c>
      <c r="Z256" s="377">
        <v>460</v>
      </c>
      <c r="AA256" s="378" t="s">
        <v>3597</v>
      </c>
      <c r="AB256" s="379">
        <v>40200</v>
      </c>
      <c r="AC256" s="378" t="s">
        <v>8</v>
      </c>
      <c r="AD256" s="377">
        <v>400</v>
      </c>
      <c r="AE256" s="1032"/>
      <c r="AF256" s="1039"/>
      <c r="AG256" s="1032"/>
      <c r="AH256" s="1034"/>
      <c r="AI256" s="1035"/>
      <c r="AJ256" s="1049"/>
      <c r="AK256" s="1032"/>
      <c r="AL256" s="1047"/>
      <c r="AM256" s="1032"/>
      <c r="AN256" s="1051"/>
      <c r="AO256" s="1032"/>
      <c r="AP256" s="1045"/>
      <c r="AQ256" s="1032"/>
      <c r="AR256" s="1043"/>
      <c r="AS256" s="1032"/>
      <c r="AT256" s="1041"/>
      <c r="AU256" s="1029"/>
      <c r="AV256" s="593">
        <v>6130</v>
      </c>
      <c r="AW256" s="1029"/>
      <c r="AX256" s="1031"/>
      <c r="AY256" s="1032"/>
      <c r="AZ256" s="376">
        <v>10</v>
      </c>
      <c r="BA256" s="1032"/>
      <c r="BB256" s="375">
        <v>50</v>
      </c>
      <c r="BC256" s="1032"/>
      <c r="BD256" s="375">
        <v>30</v>
      </c>
      <c r="BE256" s="1032"/>
      <c r="BF256" s="1051"/>
      <c r="BG256" s="1032"/>
      <c r="BH256" s="1037"/>
      <c r="BI256" s="366"/>
      <c r="BJ256" s="599">
        <v>0.93</v>
      </c>
      <c r="BK256" s="404"/>
      <c r="BL256" s="580"/>
      <c r="BM256" s="580"/>
      <c r="BN256" s="1056"/>
      <c r="BO256" s="364"/>
    </row>
    <row r="257" spans="1:67" s="374" customFormat="1" ht="25.5" customHeight="1">
      <c r="A257" s="1061"/>
      <c r="B257" s="1060" t="s">
        <v>3481</v>
      </c>
      <c r="C257" s="1076" t="s">
        <v>6</v>
      </c>
      <c r="D257" s="402" t="s">
        <v>3470</v>
      </c>
      <c r="E257" s="388"/>
      <c r="F257" s="401">
        <v>25000</v>
      </c>
      <c r="G257" s="400">
        <v>31700</v>
      </c>
      <c r="H257" s="583" t="s">
        <v>3595</v>
      </c>
      <c r="I257" s="399">
        <v>230</v>
      </c>
      <c r="J257" s="398">
        <v>300</v>
      </c>
      <c r="K257" s="397" t="s">
        <v>7</v>
      </c>
      <c r="L257" s="1032" t="s">
        <v>3595</v>
      </c>
      <c r="M257" s="1050">
        <v>1060</v>
      </c>
      <c r="N257" s="1032" t="s">
        <v>3595</v>
      </c>
      <c r="O257" s="1036">
        <v>10</v>
      </c>
      <c r="P257" s="1032" t="s">
        <v>3598</v>
      </c>
      <c r="Q257" s="1050">
        <v>4460</v>
      </c>
      <c r="R257" s="1032" t="s">
        <v>8</v>
      </c>
      <c r="S257" s="1044">
        <v>40</v>
      </c>
      <c r="T257" s="583" t="s">
        <v>3598</v>
      </c>
      <c r="U257" s="396">
        <v>6700</v>
      </c>
      <c r="V257" s="395">
        <v>60</v>
      </c>
      <c r="W257" s="394"/>
      <c r="X257" s="392"/>
      <c r="Y257" s="380"/>
      <c r="Z257" s="393"/>
      <c r="AA257" s="380"/>
      <c r="AB257" s="392" t="s">
        <v>0</v>
      </c>
      <c r="AC257" s="380"/>
      <c r="AD257" s="391"/>
      <c r="AE257" s="1035" t="s">
        <v>3598</v>
      </c>
      <c r="AF257" s="1038" t="s">
        <v>47</v>
      </c>
      <c r="AG257" s="1032" t="s">
        <v>3598</v>
      </c>
      <c r="AH257" s="1033" t="s">
        <v>47</v>
      </c>
      <c r="AI257" s="1035" t="s">
        <v>3607</v>
      </c>
      <c r="AJ257" s="1048">
        <v>4460</v>
      </c>
      <c r="AK257" s="1032" t="s">
        <v>8</v>
      </c>
      <c r="AL257" s="1046">
        <v>40</v>
      </c>
      <c r="AM257" s="1032" t="s">
        <v>8</v>
      </c>
      <c r="AN257" s="1050">
        <v>860</v>
      </c>
      <c r="AO257" s="1032" t="s">
        <v>3595</v>
      </c>
      <c r="AP257" s="1044">
        <v>8</v>
      </c>
      <c r="AQ257" s="1032" t="s">
        <v>8</v>
      </c>
      <c r="AR257" s="1042">
        <v>270</v>
      </c>
      <c r="AS257" s="1032" t="s">
        <v>8</v>
      </c>
      <c r="AT257" s="1040">
        <v>2</v>
      </c>
      <c r="AU257" s="1029"/>
      <c r="AV257" s="593" t="s">
        <v>18</v>
      </c>
      <c r="AW257" s="1029" t="s">
        <v>3603</v>
      </c>
      <c r="AX257" s="1030" t="s">
        <v>3605</v>
      </c>
      <c r="AY257" s="1032" t="s">
        <v>3601</v>
      </c>
      <c r="AZ257" s="390">
        <v>1250</v>
      </c>
      <c r="BA257" s="1032" t="s">
        <v>3608</v>
      </c>
      <c r="BB257" s="390">
        <v>4460</v>
      </c>
      <c r="BC257" s="1032" t="s">
        <v>3600</v>
      </c>
      <c r="BD257" s="390">
        <v>3130</v>
      </c>
      <c r="BE257" s="1032" t="s">
        <v>8</v>
      </c>
      <c r="BF257" s="1050">
        <v>2580</v>
      </c>
      <c r="BG257" s="1032" t="s">
        <v>3595</v>
      </c>
      <c r="BH257" s="1036">
        <v>20</v>
      </c>
      <c r="BI257" s="366"/>
      <c r="BJ257" s="598" t="s">
        <v>3599</v>
      </c>
      <c r="BK257" s="590"/>
      <c r="BL257" s="580"/>
      <c r="BM257" s="580"/>
      <c r="BN257" s="1056"/>
      <c r="BO257" s="364"/>
    </row>
    <row r="258" spans="1:67" s="374" customFormat="1" ht="25.5" customHeight="1">
      <c r="A258" s="1061"/>
      <c r="B258" s="1075"/>
      <c r="C258" s="1077"/>
      <c r="D258" s="389" t="s">
        <v>3469</v>
      </c>
      <c r="E258" s="388"/>
      <c r="F258" s="387">
        <v>31700</v>
      </c>
      <c r="G258" s="386"/>
      <c r="H258" s="583" t="s">
        <v>3598</v>
      </c>
      <c r="I258" s="383">
        <v>300</v>
      </c>
      <c r="J258" s="385"/>
      <c r="K258" s="384" t="s">
        <v>7</v>
      </c>
      <c r="L258" s="1032"/>
      <c r="M258" s="1051"/>
      <c r="N258" s="1032"/>
      <c r="O258" s="1037"/>
      <c r="P258" s="1032"/>
      <c r="Q258" s="1051"/>
      <c r="R258" s="1032"/>
      <c r="S258" s="1045"/>
      <c r="T258" s="583" t="s">
        <v>3598</v>
      </c>
      <c r="U258" s="383">
        <v>6700</v>
      </c>
      <c r="V258" s="382">
        <v>60</v>
      </c>
      <c r="W258" s="381" t="s">
        <v>3598</v>
      </c>
      <c r="X258" s="379">
        <v>46900</v>
      </c>
      <c r="Y258" s="380" t="s">
        <v>3595</v>
      </c>
      <c r="Z258" s="377">
        <v>460</v>
      </c>
      <c r="AA258" s="378" t="s">
        <v>3595</v>
      </c>
      <c r="AB258" s="379">
        <v>40200</v>
      </c>
      <c r="AC258" s="378" t="s">
        <v>8</v>
      </c>
      <c r="AD258" s="377">
        <v>400</v>
      </c>
      <c r="AE258" s="1032"/>
      <c r="AF258" s="1039"/>
      <c r="AG258" s="1032"/>
      <c r="AH258" s="1034"/>
      <c r="AI258" s="1035"/>
      <c r="AJ258" s="1049"/>
      <c r="AK258" s="1032"/>
      <c r="AL258" s="1047"/>
      <c r="AM258" s="1032"/>
      <c r="AN258" s="1051"/>
      <c r="AO258" s="1032"/>
      <c r="AP258" s="1045"/>
      <c r="AQ258" s="1032"/>
      <c r="AR258" s="1043"/>
      <c r="AS258" s="1032"/>
      <c r="AT258" s="1041"/>
      <c r="AU258" s="1029"/>
      <c r="AV258" s="593">
        <v>5220</v>
      </c>
      <c r="AW258" s="1029"/>
      <c r="AX258" s="1031"/>
      <c r="AY258" s="1032"/>
      <c r="AZ258" s="376">
        <v>10</v>
      </c>
      <c r="BA258" s="1032"/>
      <c r="BB258" s="375">
        <v>40</v>
      </c>
      <c r="BC258" s="1032"/>
      <c r="BD258" s="375">
        <v>30</v>
      </c>
      <c r="BE258" s="1032"/>
      <c r="BF258" s="1051"/>
      <c r="BG258" s="1032"/>
      <c r="BH258" s="1037"/>
      <c r="BI258" s="366"/>
      <c r="BJ258" s="599">
        <v>0.91</v>
      </c>
      <c r="BK258" s="590"/>
      <c r="BL258" s="580"/>
      <c r="BM258" s="580"/>
      <c r="BN258" s="1056"/>
      <c r="BO258" s="364"/>
    </row>
    <row r="259" spans="1:67" s="374" customFormat="1" ht="25.5" customHeight="1">
      <c r="A259" s="1061"/>
      <c r="B259" s="1060" t="s">
        <v>3480</v>
      </c>
      <c r="C259" s="1076" t="s">
        <v>6</v>
      </c>
      <c r="D259" s="402" t="s">
        <v>3470</v>
      </c>
      <c r="E259" s="388"/>
      <c r="F259" s="401">
        <v>24620</v>
      </c>
      <c r="G259" s="400">
        <v>31320</v>
      </c>
      <c r="H259" s="583" t="s">
        <v>3595</v>
      </c>
      <c r="I259" s="399">
        <v>220</v>
      </c>
      <c r="J259" s="398">
        <v>290</v>
      </c>
      <c r="K259" s="397" t="s">
        <v>7</v>
      </c>
      <c r="L259" s="1032" t="s">
        <v>3598</v>
      </c>
      <c r="M259" s="1050">
        <v>910</v>
      </c>
      <c r="N259" s="1032" t="s">
        <v>3598</v>
      </c>
      <c r="O259" s="1036">
        <v>9</v>
      </c>
      <c r="P259" s="1032" t="s">
        <v>3598</v>
      </c>
      <c r="Q259" s="1050">
        <v>3820</v>
      </c>
      <c r="R259" s="1032" t="s">
        <v>8</v>
      </c>
      <c r="S259" s="1044">
        <v>30</v>
      </c>
      <c r="T259" s="583" t="s">
        <v>3598</v>
      </c>
      <c r="U259" s="396">
        <v>6700</v>
      </c>
      <c r="V259" s="395">
        <v>60</v>
      </c>
      <c r="W259" s="394"/>
      <c r="X259" s="392"/>
      <c r="Y259" s="380"/>
      <c r="Z259" s="393"/>
      <c r="AA259" s="380"/>
      <c r="AB259" s="392" t="s">
        <v>0</v>
      </c>
      <c r="AC259" s="380"/>
      <c r="AD259" s="391"/>
      <c r="AE259" s="1035" t="s">
        <v>3598</v>
      </c>
      <c r="AF259" s="1038" t="s">
        <v>47</v>
      </c>
      <c r="AG259" s="1032" t="s">
        <v>3595</v>
      </c>
      <c r="AH259" s="1033" t="s">
        <v>47</v>
      </c>
      <c r="AI259" s="1035" t="s">
        <v>3603</v>
      </c>
      <c r="AJ259" s="1048">
        <v>3820</v>
      </c>
      <c r="AK259" s="1032" t="s">
        <v>8</v>
      </c>
      <c r="AL259" s="1046">
        <v>30</v>
      </c>
      <c r="AM259" s="1032" t="s">
        <v>8</v>
      </c>
      <c r="AN259" s="1050">
        <v>740</v>
      </c>
      <c r="AO259" s="1032" t="s">
        <v>3598</v>
      </c>
      <c r="AP259" s="1044">
        <v>7</v>
      </c>
      <c r="AQ259" s="1032" t="s">
        <v>8</v>
      </c>
      <c r="AR259" s="1042">
        <v>250</v>
      </c>
      <c r="AS259" s="1032" t="s">
        <v>8</v>
      </c>
      <c r="AT259" s="1040">
        <v>2</v>
      </c>
      <c r="AU259" s="1029"/>
      <c r="AV259" s="593" t="s">
        <v>19</v>
      </c>
      <c r="AW259" s="1029" t="s">
        <v>3603</v>
      </c>
      <c r="AX259" s="1030" t="s">
        <v>3605</v>
      </c>
      <c r="AY259" s="1032" t="s">
        <v>3601</v>
      </c>
      <c r="AZ259" s="390">
        <v>1070</v>
      </c>
      <c r="BA259" s="1032" t="s">
        <v>3600</v>
      </c>
      <c r="BB259" s="390">
        <v>3820</v>
      </c>
      <c r="BC259" s="1032" t="s">
        <v>3600</v>
      </c>
      <c r="BD259" s="390">
        <v>2690</v>
      </c>
      <c r="BE259" s="1032" t="s">
        <v>8</v>
      </c>
      <c r="BF259" s="1050">
        <v>2210</v>
      </c>
      <c r="BG259" s="1032" t="s">
        <v>3595</v>
      </c>
      <c r="BH259" s="1036">
        <v>20</v>
      </c>
      <c r="BI259" s="366"/>
      <c r="BJ259" s="598" t="s">
        <v>3599</v>
      </c>
      <c r="BK259" s="590"/>
      <c r="BL259" s="580"/>
      <c r="BM259" s="580"/>
      <c r="BN259" s="1056"/>
      <c r="BO259" s="364"/>
    </row>
    <row r="260" spans="1:67" s="374" customFormat="1" ht="25.5" customHeight="1">
      <c r="A260" s="1061"/>
      <c r="B260" s="1075"/>
      <c r="C260" s="1077"/>
      <c r="D260" s="389" t="s">
        <v>3469</v>
      </c>
      <c r="E260" s="388"/>
      <c r="F260" s="387">
        <v>31320</v>
      </c>
      <c r="G260" s="386"/>
      <c r="H260" s="583" t="s">
        <v>3597</v>
      </c>
      <c r="I260" s="383">
        <v>290</v>
      </c>
      <c r="J260" s="385"/>
      <c r="K260" s="384" t="s">
        <v>7</v>
      </c>
      <c r="L260" s="1032"/>
      <c r="M260" s="1051"/>
      <c r="N260" s="1032"/>
      <c r="O260" s="1037"/>
      <c r="P260" s="1032"/>
      <c r="Q260" s="1051"/>
      <c r="R260" s="1032"/>
      <c r="S260" s="1045"/>
      <c r="T260" s="583" t="s">
        <v>3598</v>
      </c>
      <c r="U260" s="383">
        <v>6700</v>
      </c>
      <c r="V260" s="382">
        <v>60</v>
      </c>
      <c r="W260" s="381" t="s">
        <v>3598</v>
      </c>
      <c r="X260" s="379">
        <v>46900</v>
      </c>
      <c r="Y260" s="380" t="s">
        <v>3598</v>
      </c>
      <c r="Z260" s="377">
        <v>460</v>
      </c>
      <c r="AA260" s="378" t="s">
        <v>3598</v>
      </c>
      <c r="AB260" s="379">
        <v>40200</v>
      </c>
      <c r="AC260" s="378" t="s">
        <v>8</v>
      </c>
      <c r="AD260" s="377">
        <v>400</v>
      </c>
      <c r="AE260" s="1032"/>
      <c r="AF260" s="1039"/>
      <c r="AG260" s="1032"/>
      <c r="AH260" s="1034"/>
      <c r="AI260" s="1035"/>
      <c r="AJ260" s="1049"/>
      <c r="AK260" s="1032"/>
      <c r="AL260" s="1047"/>
      <c r="AM260" s="1032"/>
      <c r="AN260" s="1051"/>
      <c r="AO260" s="1032"/>
      <c r="AP260" s="1045"/>
      <c r="AQ260" s="1032"/>
      <c r="AR260" s="1043"/>
      <c r="AS260" s="1032"/>
      <c r="AT260" s="1041"/>
      <c r="AU260" s="1029"/>
      <c r="AV260" s="593">
        <v>4660</v>
      </c>
      <c r="AW260" s="1029"/>
      <c r="AX260" s="1031"/>
      <c r="AY260" s="1032"/>
      <c r="AZ260" s="376">
        <v>10</v>
      </c>
      <c r="BA260" s="1032"/>
      <c r="BB260" s="375">
        <v>30</v>
      </c>
      <c r="BC260" s="1032"/>
      <c r="BD260" s="375">
        <v>20</v>
      </c>
      <c r="BE260" s="1032"/>
      <c r="BF260" s="1051"/>
      <c r="BG260" s="1032"/>
      <c r="BH260" s="1037"/>
      <c r="BI260" s="366"/>
      <c r="BJ260" s="599">
        <v>0.91</v>
      </c>
      <c r="BK260" s="590"/>
      <c r="BL260" s="580"/>
      <c r="BM260" s="580"/>
      <c r="BN260" s="1056"/>
      <c r="BO260" s="364"/>
    </row>
    <row r="261" spans="1:67" s="374" customFormat="1" ht="25.5" customHeight="1">
      <c r="A261" s="1061"/>
      <c r="B261" s="1060" t="s">
        <v>3479</v>
      </c>
      <c r="C261" s="1076" t="s">
        <v>6</v>
      </c>
      <c r="D261" s="402" t="s">
        <v>3470</v>
      </c>
      <c r="E261" s="388"/>
      <c r="F261" s="401">
        <v>23770</v>
      </c>
      <c r="G261" s="400">
        <v>30470</v>
      </c>
      <c r="H261" s="583" t="s">
        <v>3595</v>
      </c>
      <c r="I261" s="399">
        <v>220</v>
      </c>
      <c r="J261" s="398">
        <v>280</v>
      </c>
      <c r="K261" s="397" t="s">
        <v>7</v>
      </c>
      <c r="L261" s="1032" t="s">
        <v>3598</v>
      </c>
      <c r="M261" s="1050">
        <v>790</v>
      </c>
      <c r="N261" s="1032" t="s">
        <v>3598</v>
      </c>
      <c r="O261" s="1036">
        <v>7</v>
      </c>
      <c r="P261" s="1032" t="s">
        <v>3595</v>
      </c>
      <c r="Q261" s="1050">
        <v>3350</v>
      </c>
      <c r="R261" s="1032" t="s">
        <v>8</v>
      </c>
      <c r="S261" s="1044">
        <v>30</v>
      </c>
      <c r="T261" s="583" t="s">
        <v>3597</v>
      </c>
      <c r="U261" s="396">
        <v>6700</v>
      </c>
      <c r="V261" s="395">
        <v>60</v>
      </c>
      <c r="W261" s="394"/>
      <c r="X261" s="392"/>
      <c r="Y261" s="380"/>
      <c r="Z261" s="393"/>
      <c r="AA261" s="380"/>
      <c r="AB261" s="392" t="s">
        <v>0</v>
      </c>
      <c r="AC261" s="380"/>
      <c r="AD261" s="391"/>
      <c r="AE261" s="1035" t="s">
        <v>3595</v>
      </c>
      <c r="AF261" s="1038" t="s">
        <v>47</v>
      </c>
      <c r="AG261" s="1032" t="s">
        <v>3595</v>
      </c>
      <c r="AH261" s="1033" t="s">
        <v>47</v>
      </c>
      <c r="AI261" s="1035" t="s">
        <v>3603</v>
      </c>
      <c r="AJ261" s="1048">
        <v>3350</v>
      </c>
      <c r="AK261" s="1032" t="s">
        <v>8</v>
      </c>
      <c r="AL261" s="1046">
        <v>30</v>
      </c>
      <c r="AM261" s="1032" t="s">
        <v>8</v>
      </c>
      <c r="AN261" s="1050">
        <v>650</v>
      </c>
      <c r="AO261" s="1032" t="s">
        <v>3597</v>
      </c>
      <c r="AP261" s="1044">
        <v>6</v>
      </c>
      <c r="AQ261" s="1032" t="s">
        <v>8</v>
      </c>
      <c r="AR261" s="1042">
        <v>230</v>
      </c>
      <c r="AS261" s="1032" t="s">
        <v>8</v>
      </c>
      <c r="AT261" s="1040">
        <v>2</v>
      </c>
      <c r="AU261" s="1029"/>
      <c r="AV261" s="593" t="s">
        <v>20</v>
      </c>
      <c r="AW261" s="1029" t="s">
        <v>3603</v>
      </c>
      <c r="AX261" s="1030" t="s">
        <v>3602</v>
      </c>
      <c r="AY261" s="1032" t="s">
        <v>3600</v>
      </c>
      <c r="AZ261" s="390">
        <v>930</v>
      </c>
      <c r="BA261" s="1032" t="s">
        <v>3608</v>
      </c>
      <c r="BB261" s="390">
        <v>3350</v>
      </c>
      <c r="BC261" s="1032" t="s">
        <v>3600</v>
      </c>
      <c r="BD261" s="390">
        <v>2350</v>
      </c>
      <c r="BE261" s="1032" t="s">
        <v>8</v>
      </c>
      <c r="BF261" s="1050">
        <v>1940</v>
      </c>
      <c r="BG261" s="1032" t="s">
        <v>3598</v>
      </c>
      <c r="BH261" s="1036">
        <v>10</v>
      </c>
      <c r="BI261" s="366"/>
      <c r="BJ261" s="598" t="s">
        <v>3599</v>
      </c>
      <c r="BK261" s="590"/>
      <c r="BL261" s="580"/>
      <c r="BM261" s="580"/>
      <c r="BN261" s="1056"/>
      <c r="BO261" s="364"/>
    </row>
    <row r="262" spans="1:67" s="374" customFormat="1" ht="25.5" customHeight="1">
      <c r="A262" s="1061"/>
      <c r="B262" s="1075"/>
      <c r="C262" s="1077"/>
      <c r="D262" s="389" t="s">
        <v>3469</v>
      </c>
      <c r="E262" s="388"/>
      <c r="F262" s="387">
        <v>30470</v>
      </c>
      <c r="G262" s="386"/>
      <c r="H262" s="583" t="s">
        <v>3595</v>
      </c>
      <c r="I262" s="383">
        <v>280</v>
      </c>
      <c r="J262" s="385"/>
      <c r="K262" s="384" t="s">
        <v>7</v>
      </c>
      <c r="L262" s="1032"/>
      <c r="M262" s="1051"/>
      <c r="N262" s="1032"/>
      <c r="O262" s="1037"/>
      <c r="P262" s="1032"/>
      <c r="Q262" s="1051"/>
      <c r="R262" s="1032"/>
      <c r="S262" s="1045"/>
      <c r="T262" s="583" t="s">
        <v>3595</v>
      </c>
      <c r="U262" s="383">
        <v>6700</v>
      </c>
      <c r="V262" s="382">
        <v>60</v>
      </c>
      <c r="W262" s="381" t="s">
        <v>3597</v>
      </c>
      <c r="X262" s="379">
        <v>46900</v>
      </c>
      <c r="Y262" s="380" t="s">
        <v>3598</v>
      </c>
      <c r="Z262" s="377">
        <v>460</v>
      </c>
      <c r="AA262" s="378" t="s">
        <v>3595</v>
      </c>
      <c r="AB262" s="379">
        <v>40200</v>
      </c>
      <c r="AC262" s="378" t="s">
        <v>8</v>
      </c>
      <c r="AD262" s="377">
        <v>400</v>
      </c>
      <c r="AE262" s="1032"/>
      <c r="AF262" s="1039"/>
      <c r="AG262" s="1032"/>
      <c r="AH262" s="1034"/>
      <c r="AI262" s="1035"/>
      <c r="AJ262" s="1049"/>
      <c r="AK262" s="1032"/>
      <c r="AL262" s="1047"/>
      <c r="AM262" s="1032"/>
      <c r="AN262" s="1051"/>
      <c r="AO262" s="1032"/>
      <c r="AP262" s="1045"/>
      <c r="AQ262" s="1032"/>
      <c r="AR262" s="1043"/>
      <c r="AS262" s="1032"/>
      <c r="AT262" s="1041"/>
      <c r="AU262" s="1029"/>
      <c r="AV262" s="593">
        <v>4250</v>
      </c>
      <c r="AW262" s="1029"/>
      <c r="AX262" s="1031"/>
      <c r="AY262" s="1032"/>
      <c r="AZ262" s="376">
        <v>9</v>
      </c>
      <c r="BA262" s="1032"/>
      <c r="BB262" s="375">
        <v>30</v>
      </c>
      <c r="BC262" s="1032"/>
      <c r="BD262" s="375">
        <v>20</v>
      </c>
      <c r="BE262" s="1032"/>
      <c r="BF262" s="1051"/>
      <c r="BG262" s="1032"/>
      <c r="BH262" s="1037"/>
      <c r="BI262" s="366"/>
      <c r="BJ262" s="599">
        <v>0.93</v>
      </c>
      <c r="BK262" s="590"/>
      <c r="BL262" s="580"/>
      <c r="BM262" s="580"/>
      <c r="BN262" s="1056"/>
      <c r="BO262" s="364"/>
    </row>
    <row r="263" spans="1:67" s="374" customFormat="1" ht="25.5" customHeight="1">
      <c r="A263" s="1061"/>
      <c r="B263" s="1060" t="s">
        <v>3478</v>
      </c>
      <c r="C263" s="1076" t="s">
        <v>6</v>
      </c>
      <c r="D263" s="402" t="s">
        <v>3470</v>
      </c>
      <c r="E263" s="388"/>
      <c r="F263" s="401">
        <v>23090</v>
      </c>
      <c r="G263" s="400">
        <v>29790</v>
      </c>
      <c r="H263" s="583" t="s">
        <v>3598</v>
      </c>
      <c r="I263" s="399">
        <v>210</v>
      </c>
      <c r="J263" s="398">
        <v>280</v>
      </c>
      <c r="K263" s="397" t="s">
        <v>7</v>
      </c>
      <c r="L263" s="1032" t="s">
        <v>3595</v>
      </c>
      <c r="M263" s="1050">
        <v>700</v>
      </c>
      <c r="N263" s="1032" t="s">
        <v>3598</v>
      </c>
      <c r="O263" s="1036">
        <v>7</v>
      </c>
      <c r="P263" s="1032" t="s">
        <v>3598</v>
      </c>
      <c r="Q263" s="1050">
        <v>2970</v>
      </c>
      <c r="R263" s="1032" t="s">
        <v>8</v>
      </c>
      <c r="S263" s="1044">
        <v>20</v>
      </c>
      <c r="T263" s="583" t="s">
        <v>3595</v>
      </c>
      <c r="U263" s="396">
        <v>6700</v>
      </c>
      <c r="V263" s="395">
        <v>60</v>
      </c>
      <c r="W263" s="394"/>
      <c r="X263" s="392"/>
      <c r="Y263" s="380"/>
      <c r="Z263" s="393"/>
      <c r="AA263" s="380"/>
      <c r="AB263" s="392" t="s">
        <v>0</v>
      </c>
      <c r="AC263" s="380"/>
      <c r="AD263" s="391"/>
      <c r="AE263" s="1035" t="s">
        <v>3596</v>
      </c>
      <c r="AF263" s="1038">
        <v>640</v>
      </c>
      <c r="AG263" s="1032" t="s">
        <v>3595</v>
      </c>
      <c r="AH263" s="1033">
        <v>6</v>
      </c>
      <c r="AI263" s="1035" t="s">
        <v>3603</v>
      </c>
      <c r="AJ263" s="1048">
        <v>2970</v>
      </c>
      <c r="AK263" s="1032" t="s">
        <v>8</v>
      </c>
      <c r="AL263" s="1046">
        <v>20</v>
      </c>
      <c r="AM263" s="1032" t="s">
        <v>8</v>
      </c>
      <c r="AN263" s="1050">
        <v>570</v>
      </c>
      <c r="AO263" s="1032" t="s">
        <v>3598</v>
      </c>
      <c r="AP263" s="1044">
        <v>5</v>
      </c>
      <c r="AQ263" s="1032" t="s">
        <v>8</v>
      </c>
      <c r="AR263" s="1042">
        <v>220</v>
      </c>
      <c r="AS263" s="1032" t="s">
        <v>8</v>
      </c>
      <c r="AT263" s="1040">
        <v>2</v>
      </c>
      <c r="AU263" s="1029"/>
      <c r="AV263" s="593" t="s">
        <v>21</v>
      </c>
      <c r="AW263" s="1029" t="s">
        <v>3603</v>
      </c>
      <c r="AX263" s="1030" t="s">
        <v>3605</v>
      </c>
      <c r="AY263" s="1032" t="s">
        <v>3600</v>
      </c>
      <c r="AZ263" s="390">
        <v>830</v>
      </c>
      <c r="BA263" s="1032" t="s">
        <v>3600</v>
      </c>
      <c r="BB263" s="390">
        <v>2970</v>
      </c>
      <c r="BC263" s="1032" t="s">
        <v>3600</v>
      </c>
      <c r="BD263" s="390">
        <v>2090</v>
      </c>
      <c r="BE263" s="1032" t="s">
        <v>8</v>
      </c>
      <c r="BF263" s="1050">
        <v>1720</v>
      </c>
      <c r="BG263" s="1032" t="s">
        <v>3595</v>
      </c>
      <c r="BH263" s="1036">
        <v>10</v>
      </c>
      <c r="BI263" s="366"/>
      <c r="BJ263" s="598" t="s">
        <v>3599</v>
      </c>
      <c r="BK263" s="590"/>
      <c r="BL263" s="580"/>
      <c r="BM263" s="580"/>
      <c r="BN263" s="1056"/>
      <c r="BO263" s="364"/>
    </row>
    <row r="264" spans="1:67" s="374" customFormat="1" ht="25.5" customHeight="1">
      <c r="A264" s="1061"/>
      <c r="B264" s="1075"/>
      <c r="C264" s="1077"/>
      <c r="D264" s="389" t="s">
        <v>3469</v>
      </c>
      <c r="E264" s="388"/>
      <c r="F264" s="387">
        <v>29790</v>
      </c>
      <c r="G264" s="386"/>
      <c r="H264" s="583" t="s">
        <v>3598</v>
      </c>
      <c r="I264" s="383">
        <v>280</v>
      </c>
      <c r="J264" s="385"/>
      <c r="K264" s="384" t="s">
        <v>7</v>
      </c>
      <c r="L264" s="1032"/>
      <c r="M264" s="1051"/>
      <c r="N264" s="1032"/>
      <c r="O264" s="1037"/>
      <c r="P264" s="1032"/>
      <c r="Q264" s="1051"/>
      <c r="R264" s="1032"/>
      <c r="S264" s="1045"/>
      <c r="T264" s="583" t="s">
        <v>3595</v>
      </c>
      <c r="U264" s="383">
        <v>6700</v>
      </c>
      <c r="V264" s="382">
        <v>60</v>
      </c>
      <c r="W264" s="381" t="s">
        <v>3597</v>
      </c>
      <c r="X264" s="379">
        <v>46900</v>
      </c>
      <c r="Y264" s="380" t="s">
        <v>3598</v>
      </c>
      <c r="Z264" s="377">
        <v>460</v>
      </c>
      <c r="AA264" s="378" t="s">
        <v>3598</v>
      </c>
      <c r="AB264" s="379">
        <v>40200</v>
      </c>
      <c r="AC264" s="378" t="s">
        <v>8</v>
      </c>
      <c r="AD264" s="377">
        <v>400</v>
      </c>
      <c r="AE264" s="1032"/>
      <c r="AF264" s="1039"/>
      <c r="AG264" s="1032"/>
      <c r="AH264" s="1034"/>
      <c r="AI264" s="1035"/>
      <c r="AJ264" s="1049"/>
      <c r="AK264" s="1032"/>
      <c r="AL264" s="1047"/>
      <c r="AM264" s="1032"/>
      <c r="AN264" s="1051"/>
      <c r="AO264" s="1032"/>
      <c r="AP264" s="1045"/>
      <c r="AQ264" s="1032"/>
      <c r="AR264" s="1043"/>
      <c r="AS264" s="1032"/>
      <c r="AT264" s="1041"/>
      <c r="AU264" s="1029"/>
      <c r="AV264" s="593">
        <v>3920</v>
      </c>
      <c r="AW264" s="1029"/>
      <c r="AX264" s="1031"/>
      <c r="AY264" s="1032"/>
      <c r="AZ264" s="376">
        <v>8</v>
      </c>
      <c r="BA264" s="1032"/>
      <c r="BB264" s="375">
        <v>30</v>
      </c>
      <c r="BC264" s="1032"/>
      <c r="BD264" s="375">
        <v>20</v>
      </c>
      <c r="BE264" s="1032"/>
      <c r="BF264" s="1051"/>
      <c r="BG264" s="1032"/>
      <c r="BH264" s="1037"/>
      <c r="BI264" s="366"/>
      <c r="BJ264" s="599">
        <v>0.96</v>
      </c>
      <c r="BK264" s="590"/>
      <c r="BL264" s="580"/>
      <c r="BM264" s="580"/>
      <c r="BN264" s="1056"/>
      <c r="BO264" s="364"/>
    </row>
    <row r="265" spans="1:67" s="374" customFormat="1" ht="25.5" customHeight="1">
      <c r="A265" s="1061"/>
      <c r="B265" s="1060" t="s">
        <v>3477</v>
      </c>
      <c r="C265" s="1076" t="s">
        <v>6</v>
      </c>
      <c r="D265" s="402" t="s">
        <v>3470</v>
      </c>
      <c r="E265" s="388"/>
      <c r="F265" s="401">
        <v>22560</v>
      </c>
      <c r="G265" s="400">
        <v>29260</v>
      </c>
      <c r="H265" s="583" t="s">
        <v>3598</v>
      </c>
      <c r="I265" s="399">
        <v>200</v>
      </c>
      <c r="J265" s="398">
        <v>270</v>
      </c>
      <c r="K265" s="397" t="s">
        <v>7</v>
      </c>
      <c r="L265" s="1032" t="s">
        <v>3598</v>
      </c>
      <c r="M265" s="1050">
        <v>630</v>
      </c>
      <c r="N265" s="1032" t="s">
        <v>3598</v>
      </c>
      <c r="O265" s="1036">
        <v>6</v>
      </c>
      <c r="P265" s="1032" t="s">
        <v>3598</v>
      </c>
      <c r="Q265" s="1050">
        <v>2680</v>
      </c>
      <c r="R265" s="1032" t="s">
        <v>8</v>
      </c>
      <c r="S265" s="1044">
        <v>20</v>
      </c>
      <c r="T265" s="583" t="s">
        <v>3598</v>
      </c>
      <c r="U265" s="396">
        <v>6700</v>
      </c>
      <c r="V265" s="395">
        <v>60</v>
      </c>
      <c r="W265" s="394"/>
      <c r="X265" s="392"/>
      <c r="Y265" s="380"/>
      <c r="Z265" s="393"/>
      <c r="AA265" s="380"/>
      <c r="AB265" s="392" t="s">
        <v>0</v>
      </c>
      <c r="AC265" s="380"/>
      <c r="AD265" s="391"/>
      <c r="AE265" s="1035" t="s">
        <v>3598</v>
      </c>
      <c r="AF265" s="1038">
        <v>570</v>
      </c>
      <c r="AG265" s="1032" t="s">
        <v>3595</v>
      </c>
      <c r="AH265" s="1033">
        <v>5</v>
      </c>
      <c r="AI265" s="1035" t="s">
        <v>3603</v>
      </c>
      <c r="AJ265" s="1048">
        <v>2680</v>
      </c>
      <c r="AK265" s="1032" t="s">
        <v>8</v>
      </c>
      <c r="AL265" s="1046">
        <v>20</v>
      </c>
      <c r="AM265" s="1032" t="s">
        <v>8</v>
      </c>
      <c r="AN265" s="1050">
        <v>520</v>
      </c>
      <c r="AO265" s="1032" t="s">
        <v>3595</v>
      </c>
      <c r="AP265" s="1044">
        <v>5</v>
      </c>
      <c r="AQ265" s="1032" t="s">
        <v>8</v>
      </c>
      <c r="AR265" s="1042">
        <v>210</v>
      </c>
      <c r="AS265" s="1032" t="s">
        <v>8</v>
      </c>
      <c r="AT265" s="1040">
        <v>2</v>
      </c>
      <c r="AU265" s="1029"/>
      <c r="AV265" s="593" t="s">
        <v>39</v>
      </c>
      <c r="AW265" s="1029" t="s">
        <v>3607</v>
      </c>
      <c r="AX265" s="1030" t="s">
        <v>3602</v>
      </c>
      <c r="AY265" s="1032" t="s">
        <v>3600</v>
      </c>
      <c r="AZ265" s="390">
        <v>750</v>
      </c>
      <c r="BA265" s="1032" t="s">
        <v>3600</v>
      </c>
      <c r="BB265" s="390">
        <v>2680</v>
      </c>
      <c r="BC265" s="1032" t="s">
        <v>3601</v>
      </c>
      <c r="BD265" s="390">
        <v>1880</v>
      </c>
      <c r="BE265" s="1032" t="s">
        <v>8</v>
      </c>
      <c r="BF265" s="1050">
        <v>1550</v>
      </c>
      <c r="BG265" s="1032" t="s">
        <v>3595</v>
      </c>
      <c r="BH265" s="1036">
        <v>10</v>
      </c>
      <c r="BI265" s="366"/>
      <c r="BJ265" s="598" t="s">
        <v>3599</v>
      </c>
      <c r="BK265" s="590"/>
      <c r="BL265" s="580"/>
      <c r="BM265" s="580"/>
      <c r="BN265" s="1056"/>
      <c r="BO265" s="364"/>
    </row>
    <row r="266" spans="1:67" s="374" customFormat="1" ht="25.5" customHeight="1">
      <c r="A266" s="1061"/>
      <c r="B266" s="1075"/>
      <c r="C266" s="1077"/>
      <c r="D266" s="389" t="s">
        <v>3469</v>
      </c>
      <c r="E266" s="388"/>
      <c r="F266" s="387">
        <v>29260</v>
      </c>
      <c r="G266" s="386"/>
      <c r="H266" s="583" t="s">
        <v>3598</v>
      </c>
      <c r="I266" s="383">
        <v>270</v>
      </c>
      <c r="J266" s="385"/>
      <c r="K266" s="384" t="s">
        <v>7</v>
      </c>
      <c r="L266" s="1032"/>
      <c r="M266" s="1051"/>
      <c r="N266" s="1032"/>
      <c r="O266" s="1037"/>
      <c r="P266" s="1032"/>
      <c r="Q266" s="1051"/>
      <c r="R266" s="1032"/>
      <c r="S266" s="1045"/>
      <c r="T266" s="583" t="s">
        <v>3598</v>
      </c>
      <c r="U266" s="383">
        <v>6700</v>
      </c>
      <c r="V266" s="382">
        <v>60</v>
      </c>
      <c r="W266" s="381" t="s">
        <v>3598</v>
      </c>
      <c r="X266" s="379">
        <v>46900</v>
      </c>
      <c r="Y266" s="380" t="s">
        <v>3598</v>
      </c>
      <c r="Z266" s="377">
        <v>460</v>
      </c>
      <c r="AA266" s="378" t="s">
        <v>3598</v>
      </c>
      <c r="AB266" s="379">
        <v>40200</v>
      </c>
      <c r="AC266" s="378" t="s">
        <v>8</v>
      </c>
      <c r="AD266" s="377">
        <v>400</v>
      </c>
      <c r="AE266" s="1032"/>
      <c r="AF266" s="1039"/>
      <c r="AG266" s="1032"/>
      <c r="AH266" s="1034"/>
      <c r="AI266" s="1035"/>
      <c r="AJ266" s="1049"/>
      <c r="AK266" s="1032"/>
      <c r="AL266" s="1047"/>
      <c r="AM266" s="1032"/>
      <c r="AN266" s="1051"/>
      <c r="AO266" s="1032"/>
      <c r="AP266" s="1045"/>
      <c r="AQ266" s="1032"/>
      <c r="AR266" s="1043"/>
      <c r="AS266" s="1032"/>
      <c r="AT266" s="1041"/>
      <c r="AU266" s="1029"/>
      <c r="AV266" s="593">
        <v>3660</v>
      </c>
      <c r="AW266" s="1029"/>
      <c r="AX266" s="1031"/>
      <c r="AY266" s="1032"/>
      <c r="AZ266" s="376">
        <v>8</v>
      </c>
      <c r="BA266" s="1032"/>
      <c r="BB266" s="375">
        <v>20</v>
      </c>
      <c r="BC266" s="1032"/>
      <c r="BD266" s="375">
        <v>10</v>
      </c>
      <c r="BE266" s="1032"/>
      <c r="BF266" s="1051"/>
      <c r="BG266" s="1032"/>
      <c r="BH266" s="1037"/>
      <c r="BI266" s="366"/>
      <c r="BJ266" s="599">
        <v>0.99</v>
      </c>
      <c r="BK266" s="590"/>
      <c r="BL266" s="580"/>
      <c r="BM266" s="580"/>
      <c r="BN266" s="1056"/>
      <c r="BO266" s="364"/>
    </row>
    <row r="267" spans="1:67" s="374" customFormat="1" ht="25.5" customHeight="1">
      <c r="A267" s="1061"/>
      <c r="B267" s="1060" t="s">
        <v>3476</v>
      </c>
      <c r="C267" s="1076" t="s">
        <v>6</v>
      </c>
      <c r="D267" s="402" t="s">
        <v>3470</v>
      </c>
      <c r="E267" s="388"/>
      <c r="F267" s="401">
        <v>21750</v>
      </c>
      <c r="G267" s="400">
        <v>28450</v>
      </c>
      <c r="H267" s="583" t="s">
        <v>3598</v>
      </c>
      <c r="I267" s="399">
        <v>200</v>
      </c>
      <c r="J267" s="398">
        <v>260</v>
      </c>
      <c r="K267" s="397" t="s">
        <v>7</v>
      </c>
      <c r="L267" s="1032" t="s">
        <v>3598</v>
      </c>
      <c r="M267" s="1050">
        <v>530</v>
      </c>
      <c r="N267" s="1032" t="s">
        <v>3595</v>
      </c>
      <c r="O267" s="1036">
        <v>5</v>
      </c>
      <c r="P267" s="1032" t="s">
        <v>3598</v>
      </c>
      <c r="Q267" s="1050">
        <v>2230</v>
      </c>
      <c r="R267" s="1032" t="s">
        <v>8</v>
      </c>
      <c r="S267" s="1044">
        <v>20</v>
      </c>
      <c r="T267" s="583" t="s">
        <v>3598</v>
      </c>
      <c r="U267" s="396">
        <v>6700</v>
      </c>
      <c r="V267" s="395">
        <v>60</v>
      </c>
      <c r="W267" s="394"/>
      <c r="X267" s="392"/>
      <c r="Y267" s="380"/>
      <c r="Z267" s="393"/>
      <c r="AA267" s="380"/>
      <c r="AB267" s="392" t="s">
        <v>0</v>
      </c>
      <c r="AC267" s="380"/>
      <c r="AD267" s="391"/>
      <c r="AE267" s="1035" t="s">
        <v>3598</v>
      </c>
      <c r="AF267" s="1038">
        <v>480</v>
      </c>
      <c r="AG267" s="1032" t="s">
        <v>3598</v>
      </c>
      <c r="AH267" s="1033">
        <v>4</v>
      </c>
      <c r="AI267" s="1035" t="s">
        <v>3603</v>
      </c>
      <c r="AJ267" s="1048">
        <v>2230</v>
      </c>
      <c r="AK267" s="1032" t="s">
        <v>8</v>
      </c>
      <c r="AL267" s="1046">
        <v>20</v>
      </c>
      <c r="AM267" s="1032" t="s">
        <v>8</v>
      </c>
      <c r="AN267" s="1050">
        <v>500</v>
      </c>
      <c r="AO267" s="1032" t="s">
        <v>3598</v>
      </c>
      <c r="AP267" s="1044">
        <v>5</v>
      </c>
      <c r="AQ267" s="1032" t="s">
        <v>8</v>
      </c>
      <c r="AR267" s="1042">
        <v>190</v>
      </c>
      <c r="AS267" s="1032" t="s">
        <v>8</v>
      </c>
      <c r="AT267" s="1040">
        <v>1</v>
      </c>
      <c r="AU267" s="1029"/>
      <c r="AV267" s="593" t="s">
        <v>22</v>
      </c>
      <c r="AW267" s="1029" t="s">
        <v>3603</v>
      </c>
      <c r="AX267" s="1030" t="s">
        <v>3605</v>
      </c>
      <c r="AY267" s="1032" t="s">
        <v>3608</v>
      </c>
      <c r="AZ267" s="390">
        <v>620</v>
      </c>
      <c r="BA267" s="1032" t="s">
        <v>3608</v>
      </c>
      <c r="BB267" s="390">
        <v>2230</v>
      </c>
      <c r="BC267" s="1032" t="s">
        <v>3608</v>
      </c>
      <c r="BD267" s="390">
        <v>1560</v>
      </c>
      <c r="BE267" s="1032" t="s">
        <v>8</v>
      </c>
      <c r="BF267" s="1050">
        <v>1290</v>
      </c>
      <c r="BG267" s="1032" t="s">
        <v>3598</v>
      </c>
      <c r="BH267" s="1036">
        <v>10</v>
      </c>
      <c r="BI267" s="366"/>
      <c r="BJ267" s="598" t="s">
        <v>3599</v>
      </c>
      <c r="BK267" s="590"/>
      <c r="BL267" s="580"/>
      <c r="BM267" s="580"/>
      <c r="BN267" s="1056"/>
      <c r="BO267" s="364"/>
    </row>
    <row r="268" spans="1:67" s="374" customFormat="1" ht="25.5" customHeight="1">
      <c r="A268" s="1061"/>
      <c r="B268" s="1075"/>
      <c r="C268" s="1077"/>
      <c r="D268" s="389" t="s">
        <v>3469</v>
      </c>
      <c r="E268" s="388"/>
      <c r="F268" s="387">
        <v>28450</v>
      </c>
      <c r="G268" s="386"/>
      <c r="H268" s="583" t="s">
        <v>3598</v>
      </c>
      <c r="I268" s="383">
        <v>260</v>
      </c>
      <c r="J268" s="385"/>
      <c r="K268" s="384" t="s">
        <v>7</v>
      </c>
      <c r="L268" s="1032"/>
      <c r="M268" s="1051"/>
      <c r="N268" s="1032"/>
      <c r="O268" s="1037"/>
      <c r="P268" s="1032"/>
      <c r="Q268" s="1051"/>
      <c r="R268" s="1032"/>
      <c r="S268" s="1045"/>
      <c r="T268" s="583" t="s">
        <v>3598</v>
      </c>
      <c r="U268" s="383">
        <v>6700</v>
      </c>
      <c r="V268" s="382">
        <v>60</v>
      </c>
      <c r="W268" s="381" t="s">
        <v>3598</v>
      </c>
      <c r="X268" s="379">
        <v>46900</v>
      </c>
      <c r="Y268" s="380" t="s">
        <v>3598</v>
      </c>
      <c r="Z268" s="377">
        <v>460</v>
      </c>
      <c r="AA268" s="378" t="s">
        <v>3598</v>
      </c>
      <c r="AB268" s="379">
        <v>40200</v>
      </c>
      <c r="AC268" s="378" t="s">
        <v>8</v>
      </c>
      <c r="AD268" s="377">
        <v>400</v>
      </c>
      <c r="AE268" s="1032"/>
      <c r="AF268" s="1039"/>
      <c r="AG268" s="1032"/>
      <c r="AH268" s="1034"/>
      <c r="AI268" s="1035"/>
      <c r="AJ268" s="1049"/>
      <c r="AK268" s="1032"/>
      <c r="AL268" s="1047"/>
      <c r="AM268" s="1032"/>
      <c r="AN268" s="1051"/>
      <c r="AO268" s="1032"/>
      <c r="AP268" s="1045"/>
      <c r="AQ268" s="1032"/>
      <c r="AR268" s="1043"/>
      <c r="AS268" s="1032"/>
      <c r="AT268" s="1041"/>
      <c r="AU268" s="1029"/>
      <c r="AV268" s="593">
        <v>3160</v>
      </c>
      <c r="AW268" s="1029"/>
      <c r="AX268" s="1031"/>
      <c r="AY268" s="1032"/>
      <c r="AZ268" s="376">
        <v>6</v>
      </c>
      <c r="BA268" s="1032"/>
      <c r="BB268" s="375">
        <v>20</v>
      </c>
      <c r="BC268" s="1032"/>
      <c r="BD268" s="375">
        <v>10</v>
      </c>
      <c r="BE268" s="1032"/>
      <c r="BF268" s="1051"/>
      <c r="BG268" s="1032"/>
      <c r="BH268" s="1037"/>
      <c r="BI268" s="366"/>
      <c r="BJ268" s="599">
        <v>0.92</v>
      </c>
      <c r="BK268" s="590"/>
      <c r="BL268" s="580"/>
      <c r="BM268" s="580"/>
      <c r="BN268" s="1056"/>
      <c r="BO268" s="364"/>
    </row>
    <row r="269" spans="1:67" s="374" customFormat="1" ht="25.5" customHeight="1">
      <c r="A269" s="1061"/>
      <c r="B269" s="1060" t="s">
        <v>3475</v>
      </c>
      <c r="C269" s="1076" t="s">
        <v>6</v>
      </c>
      <c r="D269" s="402" t="s">
        <v>3470</v>
      </c>
      <c r="E269" s="388"/>
      <c r="F269" s="401">
        <v>21160</v>
      </c>
      <c r="G269" s="400">
        <v>27860</v>
      </c>
      <c r="H269" s="583" t="s">
        <v>3595</v>
      </c>
      <c r="I269" s="399">
        <v>190</v>
      </c>
      <c r="J269" s="398">
        <v>260</v>
      </c>
      <c r="K269" s="397" t="s">
        <v>7</v>
      </c>
      <c r="L269" s="1032" t="s">
        <v>3598</v>
      </c>
      <c r="M269" s="1050">
        <v>450</v>
      </c>
      <c r="N269" s="1032" t="s">
        <v>3596</v>
      </c>
      <c r="O269" s="1036">
        <v>4</v>
      </c>
      <c r="P269" s="1032" t="s">
        <v>3595</v>
      </c>
      <c r="Q269" s="1050">
        <v>1910</v>
      </c>
      <c r="R269" s="1032" t="s">
        <v>8</v>
      </c>
      <c r="S269" s="1044">
        <v>10</v>
      </c>
      <c r="T269" s="583" t="s">
        <v>3595</v>
      </c>
      <c r="U269" s="396">
        <v>6700</v>
      </c>
      <c r="V269" s="395">
        <v>60</v>
      </c>
      <c r="W269" s="394"/>
      <c r="X269" s="392"/>
      <c r="Y269" s="380"/>
      <c r="Z269" s="393"/>
      <c r="AA269" s="380"/>
      <c r="AB269" s="392" t="s">
        <v>0</v>
      </c>
      <c r="AC269" s="380"/>
      <c r="AD269" s="391"/>
      <c r="AE269" s="1035" t="s">
        <v>3598</v>
      </c>
      <c r="AF269" s="1038">
        <v>410</v>
      </c>
      <c r="AG269" s="1032" t="s">
        <v>3595</v>
      </c>
      <c r="AH269" s="1033">
        <v>4</v>
      </c>
      <c r="AI269" s="1035" t="s">
        <v>3607</v>
      </c>
      <c r="AJ269" s="1048">
        <v>1910</v>
      </c>
      <c r="AK269" s="1032" t="s">
        <v>8</v>
      </c>
      <c r="AL269" s="1046">
        <v>10</v>
      </c>
      <c r="AM269" s="1032" t="s">
        <v>8</v>
      </c>
      <c r="AN269" s="1050">
        <v>500</v>
      </c>
      <c r="AO269" s="1032" t="s">
        <v>3595</v>
      </c>
      <c r="AP269" s="1044">
        <v>5</v>
      </c>
      <c r="AQ269" s="1032" t="s">
        <v>8</v>
      </c>
      <c r="AR269" s="1042">
        <v>170</v>
      </c>
      <c r="AS269" s="1032" t="s">
        <v>8</v>
      </c>
      <c r="AT269" s="1040">
        <v>1</v>
      </c>
      <c r="AU269" s="1029"/>
      <c r="AV269" s="593" t="s">
        <v>23</v>
      </c>
      <c r="AW269" s="1029" t="s">
        <v>3603</v>
      </c>
      <c r="AX269" s="1030" t="s">
        <v>3605</v>
      </c>
      <c r="AY269" s="1032" t="s">
        <v>3600</v>
      </c>
      <c r="AZ269" s="390">
        <v>530</v>
      </c>
      <c r="BA269" s="1032" t="s">
        <v>3600</v>
      </c>
      <c r="BB269" s="390">
        <v>1910</v>
      </c>
      <c r="BC269" s="1032" t="s">
        <v>3600</v>
      </c>
      <c r="BD269" s="390">
        <v>1340</v>
      </c>
      <c r="BE269" s="1032" t="s">
        <v>8</v>
      </c>
      <c r="BF269" s="1050">
        <v>1100</v>
      </c>
      <c r="BG269" s="1032" t="s">
        <v>3598</v>
      </c>
      <c r="BH269" s="1036">
        <v>10</v>
      </c>
      <c r="BI269" s="366"/>
      <c r="BJ269" s="598" t="s">
        <v>3599</v>
      </c>
      <c r="BK269" s="590"/>
      <c r="BL269" s="580"/>
      <c r="BM269" s="580"/>
      <c r="BN269" s="1056"/>
      <c r="BO269" s="364"/>
    </row>
    <row r="270" spans="1:67" s="374" customFormat="1" ht="25.5" customHeight="1">
      <c r="A270" s="1061"/>
      <c r="B270" s="1075"/>
      <c r="C270" s="1077"/>
      <c r="D270" s="389" t="s">
        <v>3469</v>
      </c>
      <c r="E270" s="388"/>
      <c r="F270" s="387">
        <v>27860</v>
      </c>
      <c r="G270" s="386"/>
      <c r="H270" s="583" t="s">
        <v>3598</v>
      </c>
      <c r="I270" s="383">
        <v>260</v>
      </c>
      <c r="J270" s="385"/>
      <c r="K270" s="384" t="s">
        <v>7</v>
      </c>
      <c r="L270" s="1032"/>
      <c r="M270" s="1051"/>
      <c r="N270" s="1032"/>
      <c r="O270" s="1037"/>
      <c r="P270" s="1032"/>
      <c r="Q270" s="1051"/>
      <c r="R270" s="1032"/>
      <c r="S270" s="1045"/>
      <c r="T270" s="583" t="s">
        <v>3597</v>
      </c>
      <c r="U270" s="383">
        <v>6700</v>
      </c>
      <c r="V270" s="382">
        <v>60</v>
      </c>
      <c r="W270" s="381" t="s">
        <v>3595</v>
      </c>
      <c r="X270" s="379">
        <v>46900</v>
      </c>
      <c r="Y270" s="380" t="s">
        <v>3598</v>
      </c>
      <c r="Z270" s="377">
        <v>460</v>
      </c>
      <c r="AA270" s="378" t="s">
        <v>3598</v>
      </c>
      <c r="AB270" s="379">
        <v>40200</v>
      </c>
      <c r="AC270" s="378" t="s">
        <v>8</v>
      </c>
      <c r="AD270" s="377">
        <v>400</v>
      </c>
      <c r="AE270" s="1032"/>
      <c r="AF270" s="1039"/>
      <c r="AG270" s="1032"/>
      <c r="AH270" s="1034"/>
      <c r="AI270" s="1035"/>
      <c r="AJ270" s="1049"/>
      <c r="AK270" s="1032"/>
      <c r="AL270" s="1047"/>
      <c r="AM270" s="1032"/>
      <c r="AN270" s="1051"/>
      <c r="AO270" s="1032"/>
      <c r="AP270" s="1045"/>
      <c r="AQ270" s="1032"/>
      <c r="AR270" s="1043"/>
      <c r="AS270" s="1032"/>
      <c r="AT270" s="1041"/>
      <c r="AU270" s="1029"/>
      <c r="AV270" s="593">
        <v>2810</v>
      </c>
      <c r="AW270" s="1029"/>
      <c r="AX270" s="1031"/>
      <c r="AY270" s="1032"/>
      <c r="AZ270" s="376">
        <v>5</v>
      </c>
      <c r="BA270" s="1032"/>
      <c r="BB270" s="375">
        <v>10</v>
      </c>
      <c r="BC270" s="1032"/>
      <c r="BD270" s="375">
        <v>10</v>
      </c>
      <c r="BE270" s="1032"/>
      <c r="BF270" s="1051"/>
      <c r="BG270" s="1032"/>
      <c r="BH270" s="1037"/>
      <c r="BI270" s="366"/>
      <c r="BJ270" s="599">
        <v>0.96</v>
      </c>
      <c r="BK270" s="590"/>
      <c r="BL270" s="580"/>
      <c r="BM270" s="580"/>
      <c r="BN270" s="1056"/>
      <c r="BO270" s="364"/>
    </row>
    <row r="271" spans="1:67" s="374" customFormat="1" ht="25.5" customHeight="1">
      <c r="A271" s="1061"/>
      <c r="B271" s="1060" t="s">
        <v>3474</v>
      </c>
      <c r="C271" s="1076" t="s">
        <v>6</v>
      </c>
      <c r="D271" s="402" t="s">
        <v>3470</v>
      </c>
      <c r="E271" s="388"/>
      <c r="F271" s="401">
        <v>20730</v>
      </c>
      <c r="G271" s="400">
        <v>27430</v>
      </c>
      <c r="H271" s="583" t="s">
        <v>3595</v>
      </c>
      <c r="I271" s="399">
        <v>190</v>
      </c>
      <c r="J271" s="398">
        <v>250</v>
      </c>
      <c r="K271" s="397" t="s">
        <v>7</v>
      </c>
      <c r="L271" s="1032" t="s">
        <v>3598</v>
      </c>
      <c r="M271" s="1050">
        <v>390</v>
      </c>
      <c r="N271" s="1032" t="s">
        <v>3598</v>
      </c>
      <c r="O271" s="1036">
        <v>3</v>
      </c>
      <c r="P271" s="1032" t="s">
        <v>3595</v>
      </c>
      <c r="Q271" s="1050">
        <v>1670</v>
      </c>
      <c r="R271" s="1032" t="s">
        <v>8</v>
      </c>
      <c r="S271" s="1044">
        <v>10</v>
      </c>
      <c r="T271" s="583" t="s">
        <v>3595</v>
      </c>
      <c r="U271" s="396">
        <v>6700</v>
      </c>
      <c r="V271" s="395">
        <v>60</v>
      </c>
      <c r="W271" s="394"/>
      <c r="X271" s="392"/>
      <c r="Y271" s="380"/>
      <c r="Z271" s="393"/>
      <c r="AA271" s="380"/>
      <c r="AB271" s="392" t="s">
        <v>0</v>
      </c>
      <c r="AC271" s="380"/>
      <c r="AD271" s="391"/>
      <c r="AE271" s="1035" t="s">
        <v>3598</v>
      </c>
      <c r="AF271" s="1038">
        <v>360</v>
      </c>
      <c r="AG271" s="1032" t="s">
        <v>3598</v>
      </c>
      <c r="AH271" s="1033">
        <v>3</v>
      </c>
      <c r="AI271" s="1035" t="s">
        <v>3603</v>
      </c>
      <c r="AJ271" s="1048">
        <v>1670</v>
      </c>
      <c r="AK271" s="1032" t="s">
        <v>8</v>
      </c>
      <c r="AL271" s="1046">
        <v>10</v>
      </c>
      <c r="AM271" s="1032" t="s">
        <v>8</v>
      </c>
      <c r="AN271" s="1050">
        <v>500</v>
      </c>
      <c r="AO271" s="1032" t="s">
        <v>3596</v>
      </c>
      <c r="AP271" s="1044">
        <v>5</v>
      </c>
      <c r="AQ271" s="1032" t="s">
        <v>8</v>
      </c>
      <c r="AR271" s="1042">
        <v>170</v>
      </c>
      <c r="AS271" s="1032" t="s">
        <v>8</v>
      </c>
      <c r="AT271" s="1040">
        <v>1</v>
      </c>
      <c r="AU271" s="1029"/>
      <c r="AV271" s="593" t="s">
        <v>24</v>
      </c>
      <c r="AW271" s="1029" t="s">
        <v>3606</v>
      </c>
      <c r="AX271" s="1030" t="s">
        <v>3605</v>
      </c>
      <c r="AY271" s="1032" t="s">
        <v>3601</v>
      </c>
      <c r="AZ271" s="390">
        <v>460</v>
      </c>
      <c r="BA271" s="1032" t="s">
        <v>3600</v>
      </c>
      <c r="BB271" s="390">
        <v>1670</v>
      </c>
      <c r="BC271" s="1032" t="s">
        <v>3600</v>
      </c>
      <c r="BD271" s="390">
        <v>1170</v>
      </c>
      <c r="BE271" s="1032" t="s">
        <v>8</v>
      </c>
      <c r="BF271" s="1050">
        <v>970</v>
      </c>
      <c r="BG271" s="1032" t="s">
        <v>3598</v>
      </c>
      <c r="BH271" s="1036">
        <v>9</v>
      </c>
      <c r="BI271" s="366"/>
      <c r="BJ271" s="598" t="s">
        <v>3599</v>
      </c>
      <c r="BK271" s="590"/>
      <c r="BL271" s="580"/>
      <c r="BM271" s="580"/>
      <c r="BN271" s="1056"/>
      <c r="BO271" s="364"/>
    </row>
    <row r="272" spans="1:67" s="374" customFormat="1" ht="25.5" customHeight="1">
      <c r="A272" s="1061"/>
      <c r="B272" s="1075"/>
      <c r="C272" s="1077"/>
      <c r="D272" s="389" t="s">
        <v>3469</v>
      </c>
      <c r="E272" s="388"/>
      <c r="F272" s="387">
        <v>27430</v>
      </c>
      <c r="G272" s="386"/>
      <c r="H272" s="583" t="s">
        <v>3595</v>
      </c>
      <c r="I272" s="383">
        <v>250</v>
      </c>
      <c r="J272" s="385"/>
      <c r="K272" s="384" t="s">
        <v>7</v>
      </c>
      <c r="L272" s="1032"/>
      <c r="M272" s="1051"/>
      <c r="N272" s="1032"/>
      <c r="O272" s="1037"/>
      <c r="P272" s="1032"/>
      <c r="Q272" s="1051"/>
      <c r="R272" s="1032"/>
      <c r="S272" s="1045"/>
      <c r="T272" s="583" t="s">
        <v>3597</v>
      </c>
      <c r="U272" s="383">
        <v>6700</v>
      </c>
      <c r="V272" s="382">
        <v>60</v>
      </c>
      <c r="W272" s="381" t="s">
        <v>3595</v>
      </c>
      <c r="X272" s="379">
        <v>46900</v>
      </c>
      <c r="Y272" s="380" t="s">
        <v>3595</v>
      </c>
      <c r="Z272" s="377">
        <v>460</v>
      </c>
      <c r="AA272" s="378" t="s">
        <v>3597</v>
      </c>
      <c r="AB272" s="379">
        <v>40200</v>
      </c>
      <c r="AC272" s="378" t="s">
        <v>8</v>
      </c>
      <c r="AD272" s="377">
        <v>400</v>
      </c>
      <c r="AE272" s="1032"/>
      <c r="AF272" s="1039"/>
      <c r="AG272" s="1032"/>
      <c r="AH272" s="1034"/>
      <c r="AI272" s="1035"/>
      <c r="AJ272" s="1049"/>
      <c r="AK272" s="1032"/>
      <c r="AL272" s="1047"/>
      <c r="AM272" s="1032"/>
      <c r="AN272" s="1051"/>
      <c r="AO272" s="1032"/>
      <c r="AP272" s="1045"/>
      <c r="AQ272" s="1032"/>
      <c r="AR272" s="1043"/>
      <c r="AS272" s="1032"/>
      <c r="AT272" s="1041"/>
      <c r="AU272" s="1029"/>
      <c r="AV272" s="593">
        <v>2540</v>
      </c>
      <c r="AW272" s="1029"/>
      <c r="AX272" s="1031"/>
      <c r="AY272" s="1032"/>
      <c r="AZ272" s="376">
        <v>5</v>
      </c>
      <c r="BA272" s="1032"/>
      <c r="BB272" s="375">
        <v>10</v>
      </c>
      <c r="BC272" s="1032"/>
      <c r="BD272" s="375">
        <v>10</v>
      </c>
      <c r="BE272" s="1032"/>
      <c r="BF272" s="1051"/>
      <c r="BG272" s="1032"/>
      <c r="BH272" s="1037"/>
      <c r="BI272" s="366"/>
      <c r="BJ272" s="599">
        <v>0.99</v>
      </c>
      <c r="BK272" s="590"/>
      <c r="BL272" s="580"/>
      <c r="BM272" s="580"/>
      <c r="BN272" s="1056"/>
      <c r="BO272" s="364"/>
    </row>
    <row r="273" spans="1:67" s="374" customFormat="1" ht="25.5" customHeight="1">
      <c r="A273" s="1061"/>
      <c r="B273" s="1060" t="s">
        <v>3473</v>
      </c>
      <c r="C273" s="1076" t="s">
        <v>6</v>
      </c>
      <c r="D273" s="402" t="s">
        <v>3470</v>
      </c>
      <c r="E273" s="388"/>
      <c r="F273" s="401">
        <v>20390</v>
      </c>
      <c r="G273" s="400">
        <v>27090</v>
      </c>
      <c r="H273" s="583" t="s">
        <v>3595</v>
      </c>
      <c r="I273" s="399">
        <v>180</v>
      </c>
      <c r="J273" s="398">
        <v>250</v>
      </c>
      <c r="K273" s="397" t="s">
        <v>7</v>
      </c>
      <c r="L273" s="1032" t="s">
        <v>3598</v>
      </c>
      <c r="M273" s="1050">
        <v>350</v>
      </c>
      <c r="N273" s="1032" t="s">
        <v>3598</v>
      </c>
      <c r="O273" s="1036">
        <v>3</v>
      </c>
      <c r="P273" s="1032" t="s">
        <v>3595</v>
      </c>
      <c r="Q273" s="1050">
        <v>1480</v>
      </c>
      <c r="R273" s="1032" t="s">
        <v>8</v>
      </c>
      <c r="S273" s="1044">
        <v>10</v>
      </c>
      <c r="T273" s="583" t="s">
        <v>3598</v>
      </c>
      <c r="U273" s="396">
        <v>6700</v>
      </c>
      <c r="V273" s="395">
        <v>60</v>
      </c>
      <c r="W273" s="394"/>
      <c r="X273" s="392"/>
      <c r="Y273" s="380"/>
      <c r="Z273" s="393"/>
      <c r="AA273" s="380"/>
      <c r="AB273" s="392" t="s">
        <v>0</v>
      </c>
      <c r="AC273" s="380"/>
      <c r="AD273" s="391"/>
      <c r="AE273" s="1035" t="s">
        <v>3598</v>
      </c>
      <c r="AF273" s="1038">
        <v>320</v>
      </c>
      <c r="AG273" s="1032" t="s">
        <v>3598</v>
      </c>
      <c r="AH273" s="1033">
        <v>3</v>
      </c>
      <c r="AI273" s="1035" t="s">
        <v>3603</v>
      </c>
      <c r="AJ273" s="1048">
        <v>1480</v>
      </c>
      <c r="AK273" s="1032" t="s">
        <v>8</v>
      </c>
      <c r="AL273" s="1046">
        <v>10</v>
      </c>
      <c r="AM273" s="1032" t="s">
        <v>8</v>
      </c>
      <c r="AN273" s="1050">
        <v>500</v>
      </c>
      <c r="AO273" s="1032" t="s">
        <v>3598</v>
      </c>
      <c r="AP273" s="1044">
        <v>5</v>
      </c>
      <c r="AQ273" s="1032" t="s">
        <v>8</v>
      </c>
      <c r="AR273" s="1042">
        <v>150</v>
      </c>
      <c r="AS273" s="1032" t="s">
        <v>8</v>
      </c>
      <c r="AT273" s="1040">
        <v>1</v>
      </c>
      <c r="AU273" s="1029"/>
      <c r="AV273" s="593" t="s">
        <v>25</v>
      </c>
      <c r="AW273" s="1029" t="s">
        <v>3603</v>
      </c>
      <c r="AX273" s="1030" t="s">
        <v>3602</v>
      </c>
      <c r="AY273" s="1032" t="s">
        <v>3600</v>
      </c>
      <c r="AZ273" s="390">
        <v>410</v>
      </c>
      <c r="BA273" s="1032" t="s">
        <v>3600</v>
      </c>
      <c r="BB273" s="390">
        <v>1480</v>
      </c>
      <c r="BC273" s="1032" t="s">
        <v>3600</v>
      </c>
      <c r="BD273" s="390">
        <v>1040</v>
      </c>
      <c r="BE273" s="1032" t="s">
        <v>8</v>
      </c>
      <c r="BF273" s="1050">
        <v>860</v>
      </c>
      <c r="BG273" s="1032" t="s">
        <v>3598</v>
      </c>
      <c r="BH273" s="1036">
        <v>8</v>
      </c>
      <c r="BI273" s="366"/>
      <c r="BJ273" s="598" t="s">
        <v>3599</v>
      </c>
      <c r="BK273" s="590"/>
      <c r="BL273" s="580"/>
      <c r="BM273" s="580"/>
      <c r="BN273" s="1056"/>
      <c r="BO273" s="364"/>
    </row>
    <row r="274" spans="1:67" s="374" customFormat="1" ht="25.5" customHeight="1">
      <c r="A274" s="1061"/>
      <c r="B274" s="1075"/>
      <c r="C274" s="1077"/>
      <c r="D274" s="389" t="s">
        <v>3469</v>
      </c>
      <c r="E274" s="388"/>
      <c r="F274" s="387">
        <v>27090</v>
      </c>
      <c r="G274" s="386"/>
      <c r="H274" s="583" t="s">
        <v>3598</v>
      </c>
      <c r="I274" s="383">
        <v>250</v>
      </c>
      <c r="J274" s="385"/>
      <c r="K274" s="384" t="s">
        <v>7</v>
      </c>
      <c r="L274" s="1032"/>
      <c r="M274" s="1051"/>
      <c r="N274" s="1032"/>
      <c r="O274" s="1037"/>
      <c r="P274" s="1032"/>
      <c r="Q274" s="1051"/>
      <c r="R274" s="1032"/>
      <c r="S274" s="1045"/>
      <c r="T274" s="583" t="s">
        <v>3598</v>
      </c>
      <c r="U274" s="383">
        <v>6700</v>
      </c>
      <c r="V274" s="382">
        <v>60</v>
      </c>
      <c r="W274" s="381" t="s">
        <v>3598</v>
      </c>
      <c r="X274" s="379">
        <v>46900</v>
      </c>
      <c r="Y274" s="380" t="s">
        <v>3598</v>
      </c>
      <c r="Z274" s="377">
        <v>460</v>
      </c>
      <c r="AA274" s="378" t="s">
        <v>3598</v>
      </c>
      <c r="AB274" s="379">
        <v>40200</v>
      </c>
      <c r="AC274" s="378" t="s">
        <v>8</v>
      </c>
      <c r="AD274" s="377">
        <v>400</v>
      </c>
      <c r="AE274" s="1032"/>
      <c r="AF274" s="1039"/>
      <c r="AG274" s="1032"/>
      <c r="AH274" s="1034"/>
      <c r="AI274" s="1035"/>
      <c r="AJ274" s="1049"/>
      <c r="AK274" s="1032"/>
      <c r="AL274" s="1047"/>
      <c r="AM274" s="1032"/>
      <c r="AN274" s="1051"/>
      <c r="AO274" s="1032"/>
      <c r="AP274" s="1045"/>
      <c r="AQ274" s="1032"/>
      <c r="AR274" s="1043"/>
      <c r="AS274" s="1032"/>
      <c r="AT274" s="1041"/>
      <c r="AU274" s="1029"/>
      <c r="AV274" s="593">
        <v>2440</v>
      </c>
      <c r="AW274" s="1029"/>
      <c r="AX274" s="1031"/>
      <c r="AY274" s="1032"/>
      <c r="AZ274" s="376">
        <v>4</v>
      </c>
      <c r="BA274" s="1032"/>
      <c r="BB274" s="375">
        <v>10</v>
      </c>
      <c r="BC274" s="1032"/>
      <c r="BD274" s="375">
        <v>10</v>
      </c>
      <c r="BE274" s="1032"/>
      <c r="BF274" s="1051"/>
      <c r="BG274" s="1032"/>
      <c r="BH274" s="1037"/>
      <c r="BI274" s="366"/>
      <c r="BJ274" s="599">
        <v>0.99</v>
      </c>
      <c r="BK274" s="590"/>
      <c r="BL274" s="580"/>
      <c r="BM274" s="580"/>
      <c r="BN274" s="1056"/>
      <c r="BO274" s="364"/>
    </row>
    <row r="275" spans="1:67" s="374" customFormat="1" ht="25.5" customHeight="1">
      <c r="A275" s="1061"/>
      <c r="B275" s="1060" t="s">
        <v>3472</v>
      </c>
      <c r="C275" s="1076" t="s">
        <v>6</v>
      </c>
      <c r="D275" s="402" t="s">
        <v>3470</v>
      </c>
      <c r="E275" s="388"/>
      <c r="F275" s="401">
        <v>20120</v>
      </c>
      <c r="G275" s="400">
        <v>26820</v>
      </c>
      <c r="H275" s="583" t="s">
        <v>3598</v>
      </c>
      <c r="I275" s="399">
        <v>180</v>
      </c>
      <c r="J275" s="398">
        <v>250</v>
      </c>
      <c r="K275" s="397" t="s">
        <v>7</v>
      </c>
      <c r="L275" s="1032" t="s">
        <v>3595</v>
      </c>
      <c r="M275" s="1050">
        <v>310</v>
      </c>
      <c r="N275" s="1032" t="s">
        <v>3595</v>
      </c>
      <c r="O275" s="1036">
        <v>3</v>
      </c>
      <c r="P275" s="1032" t="s">
        <v>3598</v>
      </c>
      <c r="Q275" s="1050">
        <v>1340</v>
      </c>
      <c r="R275" s="1032" t="s">
        <v>8</v>
      </c>
      <c r="S275" s="1044">
        <v>10</v>
      </c>
      <c r="T275" s="583" t="s">
        <v>3597</v>
      </c>
      <c r="U275" s="396">
        <v>6700</v>
      </c>
      <c r="V275" s="395">
        <v>60</v>
      </c>
      <c r="W275" s="394"/>
      <c r="X275" s="392"/>
      <c r="Y275" s="380"/>
      <c r="Z275" s="393"/>
      <c r="AA275" s="380"/>
      <c r="AB275" s="392" t="s">
        <v>0</v>
      </c>
      <c r="AC275" s="380"/>
      <c r="AD275" s="391"/>
      <c r="AE275" s="1035" t="s">
        <v>3597</v>
      </c>
      <c r="AF275" s="1038">
        <v>280</v>
      </c>
      <c r="AG275" s="1032" t="s">
        <v>3598</v>
      </c>
      <c r="AH275" s="1033">
        <v>2</v>
      </c>
      <c r="AI275" s="1035" t="s">
        <v>3603</v>
      </c>
      <c r="AJ275" s="1048">
        <v>1340</v>
      </c>
      <c r="AK275" s="1032" t="s">
        <v>8</v>
      </c>
      <c r="AL275" s="1046">
        <v>10</v>
      </c>
      <c r="AM275" s="1032" t="s">
        <v>8</v>
      </c>
      <c r="AN275" s="1050">
        <v>500</v>
      </c>
      <c r="AO275" s="1032" t="s">
        <v>3598</v>
      </c>
      <c r="AP275" s="1044">
        <v>5</v>
      </c>
      <c r="AQ275" s="1032" t="s">
        <v>8</v>
      </c>
      <c r="AR275" s="1042">
        <v>130</v>
      </c>
      <c r="AS275" s="1032" t="s">
        <v>8</v>
      </c>
      <c r="AT275" s="1040">
        <v>1</v>
      </c>
      <c r="AU275" s="1029"/>
      <c r="AV275" s="593" t="s">
        <v>26</v>
      </c>
      <c r="AW275" s="1029" t="s">
        <v>3603</v>
      </c>
      <c r="AX275" s="1030" t="s">
        <v>3605</v>
      </c>
      <c r="AY275" s="1032" t="s">
        <v>3601</v>
      </c>
      <c r="AZ275" s="390">
        <v>370</v>
      </c>
      <c r="BA275" s="1032" t="s">
        <v>3601</v>
      </c>
      <c r="BB275" s="390">
        <v>1340</v>
      </c>
      <c r="BC275" s="1032" t="s">
        <v>3600</v>
      </c>
      <c r="BD275" s="390">
        <v>940</v>
      </c>
      <c r="BE275" s="1032" t="s">
        <v>8</v>
      </c>
      <c r="BF275" s="1050">
        <v>770</v>
      </c>
      <c r="BG275" s="1032" t="s">
        <v>3598</v>
      </c>
      <c r="BH275" s="1036">
        <v>7</v>
      </c>
      <c r="BI275" s="366"/>
      <c r="BJ275" s="598" t="s">
        <v>3599</v>
      </c>
      <c r="BK275" s="590"/>
      <c r="BL275" s="580"/>
      <c r="BM275" s="580"/>
      <c r="BN275" s="1056"/>
      <c r="BO275" s="364"/>
    </row>
    <row r="276" spans="1:67" s="374" customFormat="1" ht="25.5" customHeight="1">
      <c r="A276" s="1061"/>
      <c r="B276" s="1075"/>
      <c r="C276" s="1077"/>
      <c r="D276" s="389" t="s">
        <v>3469</v>
      </c>
      <c r="E276" s="388"/>
      <c r="F276" s="387">
        <v>26820</v>
      </c>
      <c r="G276" s="386"/>
      <c r="H276" s="583" t="s">
        <v>3598</v>
      </c>
      <c r="I276" s="383">
        <v>250</v>
      </c>
      <c r="J276" s="385"/>
      <c r="K276" s="384" t="s">
        <v>7</v>
      </c>
      <c r="L276" s="1032"/>
      <c r="M276" s="1051"/>
      <c r="N276" s="1032"/>
      <c r="O276" s="1037"/>
      <c r="P276" s="1032"/>
      <c r="Q276" s="1051"/>
      <c r="R276" s="1032"/>
      <c r="S276" s="1045"/>
      <c r="T276" s="583" t="s">
        <v>3598</v>
      </c>
      <c r="U276" s="383">
        <v>6700</v>
      </c>
      <c r="V276" s="382">
        <v>60</v>
      </c>
      <c r="W276" s="381" t="s">
        <v>3598</v>
      </c>
      <c r="X276" s="379">
        <v>46900</v>
      </c>
      <c r="Y276" s="380" t="s">
        <v>3598</v>
      </c>
      <c r="Z276" s="377">
        <v>460</v>
      </c>
      <c r="AA276" s="378" t="s">
        <v>3598</v>
      </c>
      <c r="AB276" s="379">
        <v>40200</v>
      </c>
      <c r="AC276" s="378" t="s">
        <v>8</v>
      </c>
      <c r="AD276" s="377">
        <v>400</v>
      </c>
      <c r="AE276" s="1032"/>
      <c r="AF276" s="1039"/>
      <c r="AG276" s="1032"/>
      <c r="AH276" s="1034"/>
      <c r="AI276" s="1035"/>
      <c r="AJ276" s="1049"/>
      <c r="AK276" s="1032"/>
      <c r="AL276" s="1047"/>
      <c r="AM276" s="1032"/>
      <c r="AN276" s="1051"/>
      <c r="AO276" s="1032"/>
      <c r="AP276" s="1045"/>
      <c r="AQ276" s="1032"/>
      <c r="AR276" s="1043"/>
      <c r="AS276" s="1032"/>
      <c r="AT276" s="1041"/>
      <c r="AU276" s="1029"/>
      <c r="AV276" s="593">
        <v>2360</v>
      </c>
      <c r="AW276" s="1029"/>
      <c r="AX276" s="1031"/>
      <c r="AY276" s="1032"/>
      <c r="AZ276" s="376">
        <v>4</v>
      </c>
      <c r="BA276" s="1032"/>
      <c r="BB276" s="375">
        <v>10</v>
      </c>
      <c r="BC276" s="1032"/>
      <c r="BD276" s="375">
        <v>9</v>
      </c>
      <c r="BE276" s="1032"/>
      <c r="BF276" s="1051"/>
      <c r="BG276" s="1032"/>
      <c r="BH276" s="1037"/>
      <c r="BI276" s="366"/>
      <c r="BJ276" s="599">
        <v>0.99</v>
      </c>
      <c r="BK276" s="590"/>
      <c r="BL276" s="580"/>
      <c r="BM276" s="580"/>
      <c r="BN276" s="1056"/>
      <c r="BO276" s="364"/>
    </row>
    <row r="277" spans="1:67" s="374" customFormat="1" ht="25.5" customHeight="1">
      <c r="A277" s="1061"/>
      <c r="B277" s="1060" t="s">
        <v>3604</v>
      </c>
      <c r="C277" s="1065" t="s">
        <v>6</v>
      </c>
      <c r="D277" s="402" t="s">
        <v>3470</v>
      </c>
      <c r="E277" s="388"/>
      <c r="F277" s="401">
        <v>19910</v>
      </c>
      <c r="G277" s="400">
        <v>26610</v>
      </c>
      <c r="H277" s="583" t="s">
        <v>3597</v>
      </c>
      <c r="I277" s="399">
        <v>180</v>
      </c>
      <c r="J277" s="398">
        <v>240</v>
      </c>
      <c r="K277" s="397" t="s">
        <v>7</v>
      </c>
      <c r="L277" s="1032" t="s">
        <v>3597</v>
      </c>
      <c r="M277" s="1050">
        <v>280</v>
      </c>
      <c r="N277" s="1032" t="s">
        <v>3597</v>
      </c>
      <c r="O277" s="1036">
        <v>2</v>
      </c>
      <c r="P277" s="1082"/>
      <c r="Q277" s="1084"/>
      <c r="R277" s="1082"/>
      <c r="S277" s="1085"/>
      <c r="T277" s="583" t="s">
        <v>3597</v>
      </c>
      <c r="U277" s="396">
        <v>6700</v>
      </c>
      <c r="V277" s="395">
        <v>60</v>
      </c>
      <c r="W277" s="394"/>
      <c r="X277" s="392"/>
      <c r="Y277" s="380"/>
      <c r="Z277" s="393"/>
      <c r="AA277" s="380"/>
      <c r="AB277" s="392" t="s">
        <v>0</v>
      </c>
      <c r="AC277" s="380"/>
      <c r="AD277" s="391"/>
      <c r="AE277" s="1035" t="s">
        <v>3598</v>
      </c>
      <c r="AF277" s="1038">
        <v>260</v>
      </c>
      <c r="AG277" s="1032" t="s">
        <v>3595</v>
      </c>
      <c r="AH277" s="1033">
        <v>2</v>
      </c>
      <c r="AI277" s="1035" t="s">
        <v>3603</v>
      </c>
      <c r="AJ277" s="1048">
        <v>1210</v>
      </c>
      <c r="AK277" s="1032" t="s">
        <v>8</v>
      </c>
      <c r="AL277" s="1046">
        <v>10</v>
      </c>
      <c r="AM277" s="1032" t="s">
        <v>8</v>
      </c>
      <c r="AN277" s="1050">
        <v>500</v>
      </c>
      <c r="AO277" s="1032" t="s">
        <v>3598</v>
      </c>
      <c r="AP277" s="1044">
        <v>5</v>
      </c>
      <c r="AQ277" s="1032" t="s">
        <v>8</v>
      </c>
      <c r="AR277" s="1042">
        <v>120</v>
      </c>
      <c r="AS277" s="1032" t="s">
        <v>8</v>
      </c>
      <c r="AT277" s="1040">
        <v>1</v>
      </c>
      <c r="AU277" s="1029"/>
      <c r="AV277" s="593" t="s">
        <v>27</v>
      </c>
      <c r="AW277" s="1029" t="s">
        <v>3603</v>
      </c>
      <c r="AX277" s="1030" t="s">
        <v>3602</v>
      </c>
      <c r="AY277" s="1032" t="s">
        <v>3600</v>
      </c>
      <c r="AZ277" s="390">
        <v>340</v>
      </c>
      <c r="BA277" s="1032" t="s">
        <v>3601</v>
      </c>
      <c r="BB277" s="390">
        <v>1210</v>
      </c>
      <c r="BC277" s="1032" t="s">
        <v>3600</v>
      </c>
      <c r="BD277" s="390">
        <v>850</v>
      </c>
      <c r="BE277" s="1032" t="s">
        <v>8</v>
      </c>
      <c r="BF277" s="1050">
        <v>700</v>
      </c>
      <c r="BG277" s="1032" t="s">
        <v>3598</v>
      </c>
      <c r="BH277" s="1036">
        <v>7</v>
      </c>
      <c r="BI277" s="366"/>
      <c r="BJ277" s="598" t="s">
        <v>3599</v>
      </c>
      <c r="BK277" s="590"/>
      <c r="BL277" s="580"/>
      <c r="BM277" s="580"/>
      <c r="BN277" s="1056"/>
      <c r="BO277" s="364"/>
    </row>
    <row r="278" spans="1:67" s="374" customFormat="1" ht="25.5" customHeight="1">
      <c r="A278" s="1075"/>
      <c r="B278" s="1075"/>
      <c r="C278" s="1065"/>
      <c r="D278" s="389" t="s">
        <v>3469</v>
      </c>
      <c r="E278" s="388"/>
      <c r="F278" s="387">
        <v>26610</v>
      </c>
      <c r="G278" s="386"/>
      <c r="H278" s="583" t="s">
        <v>3598</v>
      </c>
      <c r="I278" s="383">
        <v>240</v>
      </c>
      <c r="J278" s="385"/>
      <c r="K278" s="384" t="s">
        <v>7</v>
      </c>
      <c r="L278" s="1032"/>
      <c r="M278" s="1051"/>
      <c r="N278" s="1032"/>
      <c r="O278" s="1037"/>
      <c r="P278" s="1082"/>
      <c r="Q278" s="1084"/>
      <c r="R278" s="1082"/>
      <c r="S278" s="1085"/>
      <c r="T278" s="583" t="s">
        <v>3597</v>
      </c>
      <c r="U278" s="383">
        <v>6700</v>
      </c>
      <c r="V278" s="382">
        <v>60</v>
      </c>
      <c r="W278" s="381" t="s">
        <v>3596</v>
      </c>
      <c r="X278" s="379">
        <v>46900</v>
      </c>
      <c r="Y278" s="380" t="s">
        <v>3595</v>
      </c>
      <c r="Z278" s="377">
        <v>460</v>
      </c>
      <c r="AA278" s="378" t="s">
        <v>3595</v>
      </c>
      <c r="AB278" s="379">
        <v>40200</v>
      </c>
      <c r="AC278" s="378" t="s">
        <v>8</v>
      </c>
      <c r="AD278" s="377">
        <v>400</v>
      </c>
      <c r="AE278" s="1032"/>
      <c r="AF278" s="1039"/>
      <c r="AG278" s="1032"/>
      <c r="AH278" s="1034"/>
      <c r="AI278" s="1035"/>
      <c r="AJ278" s="1049"/>
      <c r="AK278" s="1032"/>
      <c r="AL278" s="1047"/>
      <c r="AM278" s="1032"/>
      <c r="AN278" s="1051"/>
      <c r="AO278" s="1032"/>
      <c r="AP278" s="1045"/>
      <c r="AQ278" s="1032"/>
      <c r="AR278" s="1043"/>
      <c r="AS278" s="1032"/>
      <c r="AT278" s="1041"/>
      <c r="AU278" s="1029"/>
      <c r="AV278" s="594">
        <v>2150</v>
      </c>
      <c r="AW278" s="1029"/>
      <c r="AX278" s="1031"/>
      <c r="AY278" s="1032"/>
      <c r="AZ278" s="376">
        <v>3</v>
      </c>
      <c r="BA278" s="1032"/>
      <c r="BB278" s="375">
        <v>10</v>
      </c>
      <c r="BC278" s="1032"/>
      <c r="BD278" s="375">
        <v>8</v>
      </c>
      <c r="BE278" s="1032"/>
      <c r="BF278" s="1051"/>
      <c r="BG278" s="1032"/>
      <c r="BH278" s="1037"/>
      <c r="BI278" s="366"/>
      <c r="BJ278" s="601">
        <v>0.99</v>
      </c>
      <c r="BK278" s="590"/>
      <c r="BL278" s="580"/>
      <c r="BM278" s="580"/>
      <c r="BN278" s="1056"/>
      <c r="BO278" s="364"/>
    </row>
  </sheetData>
  <sheetProtection algorithmName="SHA-512" hashValue="W6DDhkKWzqoieyPpvvAgPuNG3k3uQt0Iw+pnKJLPTaQoqlpn6CeZcHZDLernT463SY6kOfXYotK4NDzcTmZ1xg==" saltValue="TjY/1MNJY8AuatjJI0waMw==" spinCount="100000" sheet="1" objects="1" scenarios="1" selectLockedCells="1" selectUnlockedCells="1"/>
  <autoFilter ref="A4:BO40"/>
  <mergeCells count="4895">
    <mergeCell ref="BC245:BC246"/>
    <mergeCell ref="AQ253:AQ254"/>
    <mergeCell ref="BH255:BH256"/>
    <mergeCell ref="AQ245:AQ246"/>
    <mergeCell ref="O273:O274"/>
    <mergeCell ref="AL271:AL272"/>
    <mergeCell ref="AN271:AN272"/>
    <mergeCell ref="AO271:AO272"/>
    <mergeCell ref="S261:S262"/>
    <mergeCell ref="AJ261:AJ262"/>
    <mergeCell ref="AK261:AK262"/>
    <mergeCell ref="BF247:BF248"/>
    <mergeCell ref="BG247:BG248"/>
    <mergeCell ref="BH247:BH248"/>
    <mergeCell ref="BF249:BF250"/>
    <mergeCell ref="BN257:BN260"/>
    <mergeCell ref="AP257:AP258"/>
    <mergeCell ref="AR257:AR258"/>
    <mergeCell ref="BC247:BC248"/>
    <mergeCell ref="BC249:BC250"/>
    <mergeCell ref="BN249:BN252"/>
    <mergeCell ref="BN245:BN248"/>
    <mergeCell ref="BF245:BF246"/>
    <mergeCell ref="BG245:BG246"/>
    <mergeCell ref="BH245:BH246"/>
    <mergeCell ref="BN253:BN256"/>
    <mergeCell ref="AP255:AP256"/>
    <mergeCell ref="AR255:AR256"/>
    <mergeCell ref="AS255:AS256"/>
    <mergeCell ref="AT255:AT256"/>
    <mergeCell ref="BF255:BF256"/>
    <mergeCell ref="BH259:BH260"/>
    <mergeCell ref="BH257:BH258"/>
    <mergeCell ref="BC253:BC254"/>
    <mergeCell ref="AT251:AT252"/>
    <mergeCell ref="AR249:AR250"/>
    <mergeCell ref="AE277:AE278"/>
    <mergeCell ref="AF277:AF278"/>
    <mergeCell ref="AG277:AG278"/>
    <mergeCell ref="AH277:AH278"/>
    <mergeCell ref="AE273:AE274"/>
    <mergeCell ref="AR275:AR276"/>
    <mergeCell ref="AS275:AS276"/>
    <mergeCell ref="AT275:AT276"/>
    <mergeCell ref="R275:R276"/>
    <mergeCell ref="S275:S276"/>
    <mergeCell ref="AJ275:AJ276"/>
    <mergeCell ref="AK275:AK276"/>
    <mergeCell ref="AL275:AL276"/>
    <mergeCell ref="AN275:AN276"/>
    <mergeCell ref="S271:S272"/>
    <mergeCell ref="AG275:AG276"/>
    <mergeCell ref="AH275:AH276"/>
    <mergeCell ref="AY271:AY272"/>
    <mergeCell ref="BA273:BA274"/>
    <mergeCell ref="BA275:BA276"/>
    <mergeCell ref="AY273:AY274"/>
    <mergeCell ref="AR271:AR272"/>
    <mergeCell ref="AS271:AS272"/>
    <mergeCell ref="AT271:AT272"/>
    <mergeCell ref="AY275:AY276"/>
    <mergeCell ref="AM273:AM274"/>
    <mergeCell ref="AQ271:AQ272"/>
    <mergeCell ref="AW275:AW276"/>
    <mergeCell ref="P275:P276"/>
    <mergeCell ref="Q275:Q276"/>
    <mergeCell ref="AP271:AP272"/>
    <mergeCell ref="B277:B278"/>
    <mergeCell ref="C277:C278"/>
    <mergeCell ref="L277:L278"/>
    <mergeCell ref="AO275:AO276"/>
    <mergeCell ref="AP275:AP276"/>
    <mergeCell ref="R273:R274"/>
    <mergeCell ref="AQ275:AQ276"/>
    <mergeCell ref="AQ277:AQ278"/>
    <mergeCell ref="AE275:AE276"/>
    <mergeCell ref="AF275:AF276"/>
    <mergeCell ref="AK271:AK272"/>
    <mergeCell ref="M271:M272"/>
    <mergeCell ref="N271:N272"/>
    <mergeCell ref="O271:O272"/>
    <mergeCell ref="P271:P272"/>
    <mergeCell ref="Q271:Q272"/>
    <mergeCell ref="Q273:Q274"/>
    <mergeCell ref="R277:R278"/>
    <mergeCell ref="S277:S278"/>
    <mergeCell ref="AO277:AO278"/>
    <mergeCell ref="AP277:AP278"/>
    <mergeCell ref="B275:B276"/>
    <mergeCell ref="AL277:AL278"/>
    <mergeCell ref="AN277:AN278"/>
    <mergeCell ref="AN273:AN274"/>
    <mergeCell ref="AO273:AO274"/>
    <mergeCell ref="B273:B274"/>
    <mergeCell ref="C273:C274"/>
    <mergeCell ref="L273:L274"/>
    <mergeCell ref="O275:O276"/>
    <mergeCell ref="M275:M276"/>
    <mergeCell ref="BN277:BN278"/>
    <mergeCell ref="AR277:AR278"/>
    <mergeCell ref="AS277:AS278"/>
    <mergeCell ref="AT277:AT278"/>
    <mergeCell ref="BN273:BN276"/>
    <mergeCell ref="AR273:AR274"/>
    <mergeCell ref="AS273:AS274"/>
    <mergeCell ref="AT273:AT274"/>
    <mergeCell ref="AM271:AM272"/>
    <mergeCell ref="R271:R272"/>
    <mergeCell ref="C275:C276"/>
    <mergeCell ref="L275:L276"/>
    <mergeCell ref="AP273:AP274"/>
    <mergeCell ref="S273:S274"/>
    <mergeCell ref="AJ273:AJ274"/>
    <mergeCell ref="AK273:AK274"/>
    <mergeCell ref="AL273:AL274"/>
    <mergeCell ref="P273:P274"/>
    <mergeCell ref="AJ271:AJ272"/>
    <mergeCell ref="AE271:AE272"/>
    <mergeCell ref="AF271:AF272"/>
    <mergeCell ref="M273:M274"/>
    <mergeCell ref="BF271:BF272"/>
    <mergeCell ref="BG271:BG272"/>
    <mergeCell ref="BH271:BH272"/>
    <mergeCell ref="BC275:BC276"/>
    <mergeCell ref="BC277:BC278"/>
    <mergeCell ref="BE275:BE276"/>
    <mergeCell ref="BE277:BE278"/>
    <mergeCell ref="N275:N276"/>
    <mergeCell ref="BN269:BN272"/>
    <mergeCell ref="B271:B272"/>
    <mergeCell ref="C271:C272"/>
    <mergeCell ref="L271:L272"/>
    <mergeCell ref="AO269:AO270"/>
    <mergeCell ref="AP269:AP270"/>
    <mergeCell ref="AR269:AR270"/>
    <mergeCell ref="AS269:AS270"/>
    <mergeCell ref="AT269:AT270"/>
    <mergeCell ref="M269:M270"/>
    <mergeCell ref="N269:N270"/>
    <mergeCell ref="O269:O270"/>
    <mergeCell ref="P269:P270"/>
    <mergeCell ref="AF273:AF274"/>
    <mergeCell ref="AG273:AG274"/>
    <mergeCell ref="AH273:AH274"/>
    <mergeCell ref="AW271:AW272"/>
    <mergeCell ref="AX271:AX272"/>
    <mergeCell ref="AW273:AW274"/>
    <mergeCell ref="AX273:AX274"/>
    <mergeCell ref="N273:N274"/>
    <mergeCell ref="B269:B270"/>
    <mergeCell ref="C269:C270"/>
    <mergeCell ref="L269:L270"/>
    <mergeCell ref="BF269:BF270"/>
    <mergeCell ref="BG269:BG270"/>
    <mergeCell ref="BH269:BH270"/>
    <mergeCell ref="AX267:AX268"/>
    <mergeCell ref="Q269:Q270"/>
    <mergeCell ref="AG271:AG272"/>
    <mergeCell ref="AH271:AH272"/>
    <mergeCell ref="AM275:AM276"/>
    <mergeCell ref="AM277:AM278"/>
    <mergeCell ref="AQ273:AQ274"/>
    <mergeCell ref="AL267:AL268"/>
    <mergeCell ref="BA277:BA278"/>
    <mergeCell ref="M277:M278"/>
    <mergeCell ref="N277:N278"/>
    <mergeCell ref="O277:O278"/>
    <mergeCell ref="P277:P278"/>
    <mergeCell ref="Q277:Q278"/>
    <mergeCell ref="AJ277:AJ278"/>
    <mergeCell ref="AK277:AK278"/>
    <mergeCell ref="AM269:AM270"/>
    <mergeCell ref="R269:R270"/>
    <mergeCell ref="S269:S270"/>
    <mergeCell ref="AJ269:AJ270"/>
    <mergeCell ref="AK269:AK270"/>
    <mergeCell ref="AE269:AE270"/>
    <mergeCell ref="AF269:AF270"/>
    <mergeCell ref="AG269:AG270"/>
    <mergeCell ref="AH269:AH270"/>
    <mergeCell ref="AY277:AY278"/>
    <mergeCell ref="AX275:AX276"/>
    <mergeCell ref="AW277:AW278"/>
    <mergeCell ref="AX277:AX278"/>
    <mergeCell ref="AW269:AW270"/>
    <mergeCell ref="AX269:AX270"/>
    <mergeCell ref="AY269:AY270"/>
    <mergeCell ref="AO267:AO268"/>
    <mergeCell ref="AP267:AP268"/>
    <mergeCell ref="AR267:AR268"/>
    <mergeCell ref="R267:R268"/>
    <mergeCell ref="S267:S268"/>
    <mergeCell ref="AJ267:AJ268"/>
    <mergeCell ref="AK267:AK268"/>
    <mergeCell ref="AE267:AE268"/>
    <mergeCell ref="AF267:AF268"/>
    <mergeCell ref="AG267:AG268"/>
    <mergeCell ref="AH267:AH268"/>
    <mergeCell ref="AL265:AL266"/>
    <mergeCell ref="AN265:AN266"/>
    <mergeCell ref="AO265:AO266"/>
    <mergeCell ref="M265:M266"/>
    <mergeCell ref="N265:N266"/>
    <mergeCell ref="O265:O266"/>
    <mergeCell ref="P265:P266"/>
    <mergeCell ref="Q265:Q266"/>
    <mergeCell ref="M267:M268"/>
    <mergeCell ref="N267:N268"/>
    <mergeCell ref="O267:O268"/>
    <mergeCell ref="P267:P268"/>
    <mergeCell ref="BN261:BN264"/>
    <mergeCell ref="AM263:AM264"/>
    <mergeCell ref="AS263:AS264"/>
    <mergeCell ref="AT263:AT264"/>
    <mergeCell ref="BF265:BF266"/>
    <mergeCell ref="BG265:BG266"/>
    <mergeCell ref="BH265:BH266"/>
    <mergeCell ref="BN265:BN268"/>
    <mergeCell ref="AP265:AP266"/>
    <mergeCell ref="AR265:AR266"/>
    <mergeCell ref="AS265:AS266"/>
    <mergeCell ref="AT265:AT266"/>
    <mergeCell ref="AS267:AS268"/>
    <mergeCell ref="AT267:AT268"/>
    <mergeCell ref="BG261:BG262"/>
    <mergeCell ref="BH261:BH262"/>
    <mergeCell ref="BH267:BH268"/>
    <mergeCell ref="BE261:BE262"/>
    <mergeCell ref="BE263:BE264"/>
    <mergeCell ref="BE265:BE266"/>
    <mergeCell ref="BE267:BE268"/>
    <mergeCell ref="BC261:BC262"/>
    <mergeCell ref="BC263:BC264"/>
    <mergeCell ref="AN267:AN268"/>
    <mergeCell ref="BF261:BF262"/>
    <mergeCell ref="BC265:BC266"/>
    <mergeCell ref="BC267:BC268"/>
    <mergeCell ref="AM265:AM266"/>
    <mergeCell ref="AM267:AM268"/>
    <mergeCell ref="AW265:AW266"/>
    <mergeCell ref="AX265:AX266"/>
    <mergeCell ref="AW267:AW268"/>
    <mergeCell ref="B261:B262"/>
    <mergeCell ref="C261:C262"/>
    <mergeCell ref="L261:L262"/>
    <mergeCell ref="BF263:BF264"/>
    <mergeCell ref="BG263:BG264"/>
    <mergeCell ref="BH263:BH264"/>
    <mergeCell ref="M263:M264"/>
    <mergeCell ref="M261:M262"/>
    <mergeCell ref="N261:N262"/>
    <mergeCell ref="O261:O262"/>
    <mergeCell ref="P261:P262"/>
    <mergeCell ref="Q261:Q262"/>
    <mergeCell ref="AQ269:AQ270"/>
    <mergeCell ref="N263:N264"/>
    <mergeCell ref="O263:O264"/>
    <mergeCell ref="P263:P264"/>
    <mergeCell ref="Q263:Q264"/>
    <mergeCell ref="R263:R264"/>
    <mergeCell ref="Q267:Q268"/>
    <mergeCell ref="S263:S264"/>
    <mergeCell ref="AI267:AI268"/>
    <mergeCell ref="S265:S266"/>
    <mergeCell ref="B265:B266"/>
    <mergeCell ref="C265:C266"/>
    <mergeCell ref="C267:C268"/>
    <mergeCell ref="L267:L268"/>
    <mergeCell ref="AL269:AL270"/>
    <mergeCell ref="AN269:AN270"/>
    <mergeCell ref="B267:B268"/>
    <mergeCell ref="L265:L266"/>
    <mergeCell ref="AJ265:AJ266"/>
    <mergeCell ref="AK265:AK266"/>
    <mergeCell ref="AL261:AL262"/>
    <mergeCell ref="AN261:AN262"/>
    <mergeCell ref="AM261:AM262"/>
    <mergeCell ref="N259:N260"/>
    <mergeCell ref="O259:O260"/>
    <mergeCell ref="AK263:AK264"/>
    <mergeCell ref="AT261:AT262"/>
    <mergeCell ref="AP263:AP264"/>
    <mergeCell ref="AR263:AR264"/>
    <mergeCell ref="AL263:AL264"/>
    <mergeCell ref="AN263:AN264"/>
    <mergeCell ref="AO263:AO264"/>
    <mergeCell ref="AS259:AS260"/>
    <mergeCell ref="P259:P260"/>
    <mergeCell ref="Q259:Q260"/>
    <mergeCell ref="R259:R260"/>
    <mergeCell ref="S259:S260"/>
    <mergeCell ref="AJ259:AJ260"/>
    <mergeCell ref="AK259:AK260"/>
    <mergeCell ref="AM259:AM260"/>
    <mergeCell ref="AN245:AN246"/>
    <mergeCell ref="AO245:AO246"/>
    <mergeCell ref="AP245:AP246"/>
    <mergeCell ref="AR245:AR246"/>
    <mergeCell ref="AS245:AS246"/>
    <mergeCell ref="AW261:AW262"/>
    <mergeCell ref="AO261:AO262"/>
    <mergeCell ref="AP261:AP262"/>
    <mergeCell ref="AR261:AR262"/>
    <mergeCell ref="AS261:AS262"/>
    <mergeCell ref="AP253:AP254"/>
    <mergeCell ref="AR253:AR254"/>
    <mergeCell ref="AS253:AS254"/>
    <mergeCell ref="AT253:AT254"/>
    <mergeCell ref="BG255:BG256"/>
    <mergeCell ref="BC255:BC256"/>
    <mergeCell ref="AU245:AU278"/>
    <mergeCell ref="AX261:AX262"/>
    <mergeCell ref="AT259:AT260"/>
    <mergeCell ref="AP259:AP260"/>
    <mergeCell ref="BF259:BF260"/>
    <mergeCell ref="BG259:BG260"/>
    <mergeCell ref="BE259:BE260"/>
    <mergeCell ref="BC257:BC258"/>
    <mergeCell ref="BC259:BC260"/>
    <mergeCell ref="BF257:BF258"/>
    <mergeCell ref="BG257:BG258"/>
    <mergeCell ref="AS257:AS258"/>
    <mergeCell ref="AT257:AT258"/>
    <mergeCell ref="BC251:BC252"/>
    <mergeCell ref="AO255:AO256"/>
    <mergeCell ref="AO257:AO258"/>
    <mergeCell ref="B263:B264"/>
    <mergeCell ref="C263:C264"/>
    <mergeCell ref="L263:L264"/>
    <mergeCell ref="AL259:AL260"/>
    <mergeCell ref="AN259:AN260"/>
    <mergeCell ref="AO259:AO260"/>
    <mergeCell ref="AR259:AR260"/>
    <mergeCell ref="AE263:AE264"/>
    <mergeCell ref="AF263:AF264"/>
    <mergeCell ref="AG263:AG264"/>
    <mergeCell ref="AH263:AH264"/>
    <mergeCell ref="AE265:AE266"/>
    <mergeCell ref="AF265:AF266"/>
    <mergeCell ref="AG265:AG266"/>
    <mergeCell ref="AH265:AH266"/>
    <mergeCell ref="AR251:AR252"/>
    <mergeCell ref="AE259:AE260"/>
    <mergeCell ref="AF259:AF260"/>
    <mergeCell ref="AG259:AG260"/>
    <mergeCell ref="AH259:AH260"/>
    <mergeCell ref="AE261:AE262"/>
    <mergeCell ref="AF261:AF262"/>
    <mergeCell ref="AG261:AG262"/>
    <mergeCell ref="AH261:AH262"/>
    <mergeCell ref="AO253:AO254"/>
    <mergeCell ref="AL257:AL258"/>
    <mergeCell ref="AN257:AN258"/>
    <mergeCell ref="M259:M260"/>
    <mergeCell ref="AJ263:AJ264"/>
    <mergeCell ref="R265:R266"/>
    <mergeCell ref="M253:M254"/>
    <mergeCell ref="R261:R262"/>
    <mergeCell ref="M257:M258"/>
    <mergeCell ref="N257:N258"/>
    <mergeCell ref="O257:O258"/>
    <mergeCell ref="P257:P258"/>
    <mergeCell ref="Q257:Q258"/>
    <mergeCell ref="AK257:AK258"/>
    <mergeCell ref="R257:R258"/>
    <mergeCell ref="AJ253:AJ254"/>
    <mergeCell ref="AK253:AK254"/>
    <mergeCell ref="AL253:AL254"/>
    <mergeCell ref="AN253:AN254"/>
    <mergeCell ref="AE253:AE254"/>
    <mergeCell ref="AF253:AF254"/>
    <mergeCell ref="AG253:AG254"/>
    <mergeCell ref="AH253:AH254"/>
    <mergeCell ref="AE257:AE258"/>
    <mergeCell ref="AF257:AF258"/>
    <mergeCell ref="AG257:AG258"/>
    <mergeCell ref="AH257:AH258"/>
    <mergeCell ref="AJ257:AJ258"/>
    <mergeCell ref="S257:S258"/>
    <mergeCell ref="R253:R254"/>
    <mergeCell ref="B253:B254"/>
    <mergeCell ref="Q247:Q248"/>
    <mergeCell ref="R247:R248"/>
    <mergeCell ref="AF255:AF256"/>
    <mergeCell ref="AG255:AG256"/>
    <mergeCell ref="AH255:AH256"/>
    <mergeCell ref="B255:B256"/>
    <mergeCell ref="S253:S254"/>
    <mergeCell ref="AE255:AE256"/>
    <mergeCell ref="Q253:Q254"/>
    <mergeCell ref="AL255:AL256"/>
    <mergeCell ref="AN255:AN256"/>
    <mergeCell ref="M255:M256"/>
    <mergeCell ref="N255:N256"/>
    <mergeCell ref="O255:O256"/>
    <mergeCell ref="P255:P256"/>
    <mergeCell ref="Q255:Q256"/>
    <mergeCell ref="R255:R256"/>
    <mergeCell ref="B247:B248"/>
    <mergeCell ref="C247:C248"/>
    <mergeCell ref="L247:L248"/>
    <mergeCell ref="AL251:AL252"/>
    <mergeCell ref="AN251:AN252"/>
    <mergeCell ref="N253:N254"/>
    <mergeCell ref="O253:O254"/>
    <mergeCell ref="P253:P254"/>
    <mergeCell ref="AE249:AE250"/>
    <mergeCell ref="AF249:AF250"/>
    <mergeCell ref="AG249:AG250"/>
    <mergeCell ref="AH249:AH250"/>
    <mergeCell ref="M247:M248"/>
    <mergeCell ref="N247:N248"/>
    <mergeCell ref="P249:P250"/>
    <mergeCell ref="Q249:Q250"/>
    <mergeCell ref="P251:P252"/>
    <mergeCell ref="AE251:AE252"/>
    <mergeCell ref="AF251:AF252"/>
    <mergeCell ref="AG251:AG252"/>
    <mergeCell ref="AH251:AH252"/>
    <mergeCell ref="AI251:AI252"/>
    <mergeCell ref="AS251:AS252"/>
    <mergeCell ref="Q251:Q252"/>
    <mergeCell ref="R251:R252"/>
    <mergeCell ref="S251:S252"/>
    <mergeCell ref="AJ251:AJ252"/>
    <mergeCell ref="AK251:AK252"/>
    <mergeCell ref="AP251:AP252"/>
    <mergeCell ref="AP249:AP250"/>
    <mergeCell ref="AQ247:AQ248"/>
    <mergeCell ref="AQ249:AQ250"/>
    <mergeCell ref="AQ251:AQ252"/>
    <mergeCell ref="AS249:AS250"/>
    <mergeCell ref="M249:M250"/>
    <mergeCell ref="N249:N250"/>
    <mergeCell ref="O249:O250"/>
    <mergeCell ref="B251:B252"/>
    <mergeCell ref="C251:C252"/>
    <mergeCell ref="L251:L252"/>
    <mergeCell ref="M251:M252"/>
    <mergeCell ref="N251:N252"/>
    <mergeCell ref="O251:O252"/>
    <mergeCell ref="AM257:AM258"/>
    <mergeCell ref="S249:S250"/>
    <mergeCell ref="AJ249:AJ250"/>
    <mergeCell ref="AK249:AK250"/>
    <mergeCell ref="AL249:AL250"/>
    <mergeCell ref="S247:S248"/>
    <mergeCell ref="AJ247:AJ248"/>
    <mergeCell ref="AK247:AK248"/>
    <mergeCell ref="AL247:AL248"/>
    <mergeCell ref="AI249:AI250"/>
    <mergeCell ref="B257:B258"/>
    <mergeCell ref="C257:C258"/>
    <mergeCell ref="L257:L258"/>
    <mergeCell ref="S255:S256"/>
    <mergeCell ref="AJ255:AJ256"/>
    <mergeCell ref="AK255:AK256"/>
    <mergeCell ref="R249:R250"/>
    <mergeCell ref="C253:C254"/>
    <mergeCell ref="L253:L254"/>
    <mergeCell ref="C255:C256"/>
    <mergeCell ref="L255:L256"/>
    <mergeCell ref="O247:O248"/>
    <mergeCell ref="P247:P248"/>
    <mergeCell ref="L259:L260"/>
    <mergeCell ref="AI271:AI272"/>
    <mergeCell ref="AI273:AI274"/>
    <mergeCell ref="AI275:AI276"/>
    <mergeCell ref="AI277:AI278"/>
    <mergeCell ref="AM247:AM248"/>
    <mergeCell ref="AM249:AM250"/>
    <mergeCell ref="AM251:AM252"/>
    <mergeCell ref="AM253:AM254"/>
    <mergeCell ref="AM255:AM256"/>
    <mergeCell ref="AR247:AR248"/>
    <mergeCell ref="AT249:AT250"/>
    <mergeCell ref="AN249:AN250"/>
    <mergeCell ref="AO249:AO250"/>
    <mergeCell ref="A245:A278"/>
    <mergeCell ref="B245:B246"/>
    <mergeCell ref="C245:C246"/>
    <mergeCell ref="L245:L246"/>
    <mergeCell ref="B259:B260"/>
    <mergeCell ref="C259:C260"/>
    <mergeCell ref="B249:B250"/>
    <mergeCell ref="C249:C250"/>
    <mergeCell ref="L249:L250"/>
    <mergeCell ref="AS247:AS248"/>
    <mergeCell ref="AK245:AK246"/>
    <mergeCell ref="AL245:AL246"/>
    <mergeCell ref="M245:M246"/>
    <mergeCell ref="N245:N246"/>
    <mergeCell ref="O245:O246"/>
    <mergeCell ref="P245:P246"/>
    <mergeCell ref="AT247:AT248"/>
    <mergeCell ref="AT245:AT246"/>
    <mergeCell ref="Q245:Q246"/>
    <mergeCell ref="R245:R246"/>
    <mergeCell ref="S245:S246"/>
    <mergeCell ref="AJ245:AJ246"/>
    <mergeCell ref="AN247:AN248"/>
    <mergeCell ref="AO247:AO248"/>
    <mergeCell ref="AP247:AP248"/>
    <mergeCell ref="BG249:BG250"/>
    <mergeCell ref="BH249:BH250"/>
    <mergeCell ref="BF251:BF252"/>
    <mergeCell ref="BG251:BG252"/>
    <mergeCell ref="BH251:BH252"/>
    <mergeCell ref="BF253:BF254"/>
    <mergeCell ref="BG253:BG254"/>
    <mergeCell ref="BH253:BH254"/>
    <mergeCell ref="BF243:BF244"/>
    <mergeCell ref="BG243:BG244"/>
    <mergeCell ref="BH243:BH244"/>
    <mergeCell ref="AY245:AY246"/>
    <mergeCell ref="AY247:AY248"/>
    <mergeCell ref="BA253:BA254"/>
    <mergeCell ref="AE245:AE246"/>
    <mergeCell ref="AF245:AF246"/>
    <mergeCell ref="AG245:AG246"/>
    <mergeCell ref="AH245:AH246"/>
    <mergeCell ref="AE247:AE248"/>
    <mergeCell ref="AF247:AF248"/>
    <mergeCell ref="AG247:AG248"/>
    <mergeCell ref="AH247:AH248"/>
    <mergeCell ref="AW249:AW250"/>
    <mergeCell ref="AX249:AX250"/>
    <mergeCell ref="AO251:AO252"/>
    <mergeCell ref="C243:C244"/>
    <mergeCell ref="L243:L244"/>
    <mergeCell ref="AI243:AI244"/>
    <mergeCell ref="S243:S244"/>
    <mergeCell ref="AJ243:AJ244"/>
    <mergeCell ref="AK243:AK244"/>
    <mergeCell ref="AL243:AL244"/>
    <mergeCell ref="M243:M244"/>
    <mergeCell ref="N243:N244"/>
    <mergeCell ref="O243:O244"/>
    <mergeCell ref="P243:P244"/>
    <mergeCell ref="B243:B244"/>
    <mergeCell ref="BN243:BN244"/>
    <mergeCell ref="AN243:AN244"/>
    <mergeCell ref="AO243:AO244"/>
    <mergeCell ref="AP243:AP244"/>
    <mergeCell ref="AR243:AR244"/>
    <mergeCell ref="AS243:AS244"/>
    <mergeCell ref="AT243:AT244"/>
    <mergeCell ref="Q243:Q244"/>
    <mergeCell ref="R243:R244"/>
    <mergeCell ref="AY243:AY244"/>
    <mergeCell ref="BA243:BA244"/>
    <mergeCell ref="BC243:BC244"/>
    <mergeCell ref="AE243:AE244"/>
    <mergeCell ref="AF243:AF244"/>
    <mergeCell ref="AG243:AG244"/>
    <mergeCell ref="AH243:AH244"/>
    <mergeCell ref="AQ243:AQ244"/>
    <mergeCell ref="AW243:AW244"/>
    <mergeCell ref="AX243:AX244"/>
    <mergeCell ref="M241:M242"/>
    <mergeCell ref="N241:N242"/>
    <mergeCell ref="O241:O242"/>
    <mergeCell ref="P241:P242"/>
    <mergeCell ref="AI241:AI242"/>
    <mergeCell ref="BG241:BG242"/>
    <mergeCell ref="BH241:BH242"/>
    <mergeCell ref="B239:B240"/>
    <mergeCell ref="C239:C240"/>
    <mergeCell ref="L239:L240"/>
    <mergeCell ref="AY239:AY240"/>
    <mergeCell ref="BA239:BA240"/>
    <mergeCell ref="BC239:BC240"/>
    <mergeCell ref="AY241:AY242"/>
    <mergeCell ref="AR241:AR242"/>
    <mergeCell ref="M239:M240"/>
    <mergeCell ref="N239:N240"/>
    <mergeCell ref="O239:O240"/>
    <mergeCell ref="P239:P240"/>
    <mergeCell ref="Q239:Q240"/>
    <mergeCell ref="BF241:BF242"/>
    <mergeCell ref="AS241:AS242"/>
    <mergeCell ref="AT241:AT242"/>
    <mergeCell ref="Q241:Q242"/>
    <mergeCell ref="R241:R242"/>
    <mergeCell ref="B241:B242"/>
    <mergeCell ref="C241:C242"/>
    <mergeCell ref="L241:L242"/>
    <mergeCell ref="AR239:AR240"/>
    <mergeCell ref="R239:R240"/>
    <mergeCell ref="S239:S240"/>
    <mergeCell ref="AJ239:AJ240"/>
    <mergeCell ref="BN239:BN242"/>
    <mergeCell ref="AS239:AS240"/>
    <mergeCell ref="AT239:AT240"/>
    <mergeCell ref="AL239:AL240"/>
    <mergeCell ref="AN239:AN240"/>
    <mergeCell ref="AK235:AK236"/>
    <mergeCell ref="AL235:AL236"/>
    <mergeCell ref="AN235:AN236"/>
    <mergeCell ref="AO235:AO236"/>
    <mergeCell ref="AE235:AE236"/>
    <mergeCell ref="AF235:AF236"/>
    <mergeCell ref="AG235:AG236"/>
    <mergeCell ref="BF235:BF236"/>
    <mergeCell ref="BG235:BG236"/>
    <mergeCell ref="BH235:BH236"/>
    <mergeCell ref="BN235:BN238"/>
    <mergeCell ref="BA241:BA242"/>
    <mergeCell ref="BC241:BC242"/>
    <mergeCell ref="BA235:BA236"/>
    <mergeCell ref="BC235:BC236"/>
    <mergeCell ref="AP241:AP242"/>
    <mergeCell ref="AO239:AO240"/>
    <mergeCell ref="AP239:AP240"/>
    <mergeCell ref="AK241:AK242"/>
    <mergeCell ref="AL241:AL242"/>
    <mergeCell ref="BE239:BE240"/>
    <mergeCell ref="BH237:BH238"/>
    <mergeCell ref="AM241:AM242"/>
    <mergeCell ref="AQ241:AQ242"/>
    <mergeCell ref="AY235:AY236"/>
    <mergeCell ref="AE239:AE240"/>
    <mergeCell ref="AF239:AF240"/>
    <mergeCell ref="S241:S242"/>
    <mergeCell ref="AJ241:AJ242"/>
    <mergeCell ref="BF237:BF238"/>
    <mergeCell ref="BG237:BG238"/>
    <mergeCell ref="B235:B236"/>
    <mergeCell ref="C235:C236"/>
    <mergeCell ref="L235:L236"/>
    <mergeCell ref="AO237:AO238"/>
    <mergeCell ref="AP237:AP238"/>
    <mergeCell ref="AR237:AR238"/>
    <mergeCell ref="AS237:AS238"/>
    <mergeCell ref="AT237:AT238"/>
    <mergeCell ref="M235:M236"/>
    <mergeCell ref="N235:N236"/>
    <mergeCell ref="O235:O236"/>
    <mergeCell ref="P235:P236"/>
    <mergeCell ref="Q235:Q236"/>
    <mergeCell ref="R235:R236"/>
    <mergeCell ref="AT235:AT236"/>
    <mergeCell ref="S235:S236"/>
    <mergeCell ref="AJ235:AJ236"/>
    <mergeCell ref="B237:B238"/>
    <mergeCell ref="C237:C238"/>
    <mergeCell ref="L237:L238"/>
    <mergeCell ref="AP235:AP236"/>
    <mergeCell ref="AR235:AR236"/>
    <mergeCell ref="AS235:AS236"/>
    <mergeCell ref="AY237:AY238"/>
    <mergeCell ref="BA237:BA238"/>
    <mergeCell ref="BC237:BC238"/>
    <mergeCell ref="AN241:AN242"/>
    <mergeCell ref="AO241:AO242"/>
    <mergeCell ref="S233:S234"/>
    <mergeCell ref="AJ233:AJ234"/>
    <mergeCell ref="AK233:AK234"/>
    <mergeCell ref="AL233:AL234"/>
    <mergeCell ref="M237:M238"/>
    <mergeCell ref="N237:N238"/>
    <mergeCell ref="O237:O238"/>
    <mergeCell ref="P237:P238"/>
    <mergeCell ref="Q237:Q238"/>
    <mergeCell ref="AI237:AI238"/>
    <mergeCell ref="R237:R238"/>
    <mergeCell ref="S237:S238"/>
    <mergeCell ref="AJ237:AJ238"/>
    <mergeCell ref="AK237:AK238"/>
    <mergeCell ref="AL237:AL238"/>
    <mergeCell ref="AN237:AN238"/>
    <mergeCell ref="AM237:AM238"/>
    <mergeCell ref="AM235:AM236"/>
    <mergeCell ref="AH235:AH236"/>
    <mergeCell ref="AE237:AE238"/>
    <mergeCell ref="AF237:AF238"/>
    <mergeCell ref="AG237:AG238"/>
    <mergeCell ref="AH237:AH238"/>
    <mergeCell ref="AE233:AE234"/>
    <mergeCell ref="AF233:AF234"/>
    <mergeCell ref="AG233:AG234"/>
    <mergeCell ref="AH233:AH234"/>
    <mergeCell ref="B231:B232"/>
    <mergeCell ref="C231:C232"/>
    <mergeCell ref="L231:L232"/>
    <mergeCell ref="M231:M232"/>
    <mergeCell ref="AS231:AS232"/>
    <mergeCell ref="AT231:AT232"/>
    <mergeCell ref="AJ231:AJ232"/>
    <mergeCell ref="AK231:AK232"/>
    <mergeCell ref="AL231:AL232"/>
    <mergeCell ref="AN231:AN232"/>
    <mergeCell ref="AO231:AO232"/>
    <mergeCell ref="AP231:AP232"/>
    <mergeCell ref="AG229:AG230"/>
    <mergeCell ref="AH229:AH230"/>
    <mergeCell ref="B233:B234"/>
    <mergeCell ref="C233:C234"/>
    <mergeCell ref="L233:L234"/>
    <mergeCell ref="AR231:AR232"/>
    <mergeCell ref="N231:N232"/>
    <mergeCell ref="O231:O232"/>
    <mergeCell ref="P231:P232"/>
    <mergeCell ref="Q231:Q232"/>
    <mergeCell ref="AL229:AL230"/>
    <mergeCell ref="AN229:AN230"/>
    <mergeCell ref="AI233:AI234"/>
    <mergeCell ref="M233:M234"/>
    <mergeCell ref="N233:N234"/>
    <mergeCell ref="O233:O234"/>
    <mergeCell ref="P233:P234"/>
    <mergeCell ref="Q233:Q234"/>
    <mergeCell ref="R233:R234"/>
    <mergeCell ref="AR233:AR234"/>
    <mergeCell ref="BN227:BN230"/>
    <mergeCell ref="BF229:BF230"/>
    <mergeCell ref="BG229:BG230"/>
    <mergeCell ref="BH229:BH230"/>
    <mergeCell ref="BC229:BC230"/>
    <mergeCell ref="AY231:AY232"/>
    <mergeCell ref="BF227:BF228"/>
    <mergeCell ref="BF231:BF232"/>
    <mergeCell ref="BG231:BG232"/>
    <mergeCell ref="BH231:BH232"/>
    <mergeCell ref="BN231:BN234"/>
    <mergeCell ref="BF233:BF234"/>
    <mergeCell ref="BG233:BG234"/>
    <mergeCell ref="BH233:BH234"/>
    <mergeCell ref="AS229:AS230"/>
    <mergeCell ref="AT229:AT230"/>
    <mergeCell ref="AJ229:AJ230"/>
    <mergeCell ref="AK229:AK230"/>
    <mergeCell ref="AS233:AS234"/>
    <mergeCell ref="AT233:AT234"/>
    <mergeCell ref="AP233:AP234"/>
    <mergeCell ref="AQ231:AQ232"/>
    <mergeCell ref="BA231:BA232"/>
    <mergeCell ref="BA233:BA234"/>
    <mergeCell ref="BA229:BA230"/>
    <mergeCell ref="BC233:BC234"/>
    <mergeCell ref="AQ233:AQ234"/>
    <mergeCell ref="N225:N226"/>
    <mergeCell ref="O225:O226"/>
    <mergeCell ref="N227:N228"/>
    <mergeCell ref="AR229:AR230"/>
    <mergeCell ref="N229:N230"/>
    <mergeCell ref="O229:O230"/>
    <mergeCell ref="R229:R230"/>
    <mergeCell ref="S229:S230"/>
    <mergeCell ref="AR227:AR228"/>
    <mergeCell ref="O227:O228"/>
    <mergeCell ref="P227:P228"/>
    <mergeCell ref="Q227:Q228"/>
    <mergeCell ref="R227:R228"/>
    <mergeCell ref="S227:S228"/>
    <mergeCell ref="AJ227:AJ228"/>
    <mergeCell ref="B229:B230"/>
    <mergeCell ref="C229:C230"/>
    <mergeCell ref="L229:L230"/>
    <mergeCell ref="M229:M230"/>
    <mergeCell ref="AE227:AE228"/>
    <mergeCell ref="AF227:AF228"/>
    <mergeCell ref="AG227:AG228"/>
    <mergeCell ref="AH227:AH228"/>
    <mergeCell ref="AN227:AN228"/>
    <mergeCell ref="AO227:AO228"/>
    <mergeCell ref="B227:B228"/>
    <mergeCell ref="C227:C228"/>
    <mergeCell ref="L227:L228"/>
    <mergeCell ref="M227:M228"/>
    <mergeCell ref="P229:P230"/>
    <mergeCell ref="Q229:Q230"/>
    <mergeCell ref="AP227:AP228"/>
    <mergeCell ref="AQ237:AQ238"/>
    <mergeCell ref="BC231:BC232"/>
    <mergeCell ref="AY233:AY234"/>
    <mergeCell ref="AN233:AN234"/>
    <mergeCell ref="AO233:AO234"/>
    <mergeCell ref="AP217:AP218"/>
    <mergeCell ref="B223:B224"/>
    <mergeCell ref="C223:C224"/>
    <mergeCell ref="L223:L224"/>
    <mergeCell ref="M223:M224"/>
    <mergeCell ref="N223:N224"/>
    <mergeCell ref="AS225:AS226"/>
    <mergeCell ref="O223:O224"/>
    <mergeCell ref="P223:P224"/>
    <mergeCell ref="Q223:Q224"/>
    <mergeCell ref="R223:R224"/>
    <mergeCell ref="S223:S224"/>
    <mergeCell ref="AJ223:AJ224"/>
    <mergeCell ref="B225:B226"/>
    <mergeCell ref="C225:C226"/>
    <mergeCell ref="L225:L226"/>
    <mergeCell ref="M225:M226"/>
    <mergeCell ref="AS223:AS224"/>
    <mergeCell ref="AK223:AK224"/>
    <mergeCell ref="AL223:AL224"/>
    <mergeCell ref="P225:P226"/>
    <mergeCell ref="Q225:Q226"/>
    <mergeCell ref="AR225:AR226"/>
    <mergeCell ref="AJ217:AJ218"/>
    <mergeCell ref="AK217:AK218"/>
    <mergeCell ref="AL217:AL218"/>
    <mergeCell ref="AN217:AN218"/>
    <mergeCell ref="AP223:AP224"/>
    <mergeCell ref="AR223:AR224"/>
    <mergeCell ref="AN219:AN220"/>
    <mergeCell ref="AO219:AO220"/>
    <mergeCell ref="AP219:AP220"/>
    <mergeCell ref="AR219:AR220"/>
    <mergeCell ref="AM219:AM220"/>
    <mergeCell ref="AS217:AS218"/>
    <mergeCell ref="AT217:AT218"/>
    <mergeCell ref="AR217:AR218"/>
    <mergeCell ref="AU211:AU244"/>
    <mergeCell ref="AT221:AT222"/>
    <mergeCell ref="AR215:AR216"/>
    <mergeCell ref="AJ215:AJ216"/>
    <mergeCell ref="AS227:AS228"/>
    <mergeCell ref="AT227:AT228"/>
    <mergeCell ref="BN219:BN222"/>
    <mergeCell ref="BG221:BG222"/>
    <mergeCell ref="BH221:BH222"/>
    <mergeCell ref="BN215:BN218"/>
    <mergeCell ref="BH223:BH224"/>
    <mergeCell ref="BN223:BN226"/>
    <mergeCell ref="BG225:BG226"/>
    <mergeCell ref="BH225:BH226"/>
    <mergeCell ref="AN223:AN224"/>
    <mergeCell ref="AO223:AO224"/>
    <mergeCell ref="AS215:AS216"/>
    <mergeCell ref="AT215:AT216"/>
    <mergeCell ref="BN211:BN214"/>
    <mergeCell ref="BF225:BF226"/>
    <mergeCell ref="BG213:BG214"/>
    <mergeCell ref="BH213:BH214"/>
    <mergeCell ref="AG221:AG222"/>
    <mergeCell ref="AH221:AH222"/>
    <mergeCell ref="N221:N222"/>
    <mergeCell ref="O221:O222"/>
    <mergeCell ref="S219:S220"/>
    <mergeCell ref="AJ219:AJ220"/>
    <mergeCell ref="AS221:AS222"/>
    <mergeCell ref="AJ221:AJ222"/>
    <mergeCell ref="AK221:AK222"/>
    <mergeCell ref="AL221:AL222"/>
    <mergeCell ref="AN221:AN222"/>
    <mergeCell ref="AO221:AO222"/>
    <mergeCell ref="AP221:AP222"/>
    <mergeCell ref="AR221:AR222"/>
    <mergeCell ref="AK219:AK220"/>
    <mergeCell ref="AL219:AL220"/>
    <mergeCell ref="P221:P222"/>
    <mergeCell ref="Q221:Q222"/>
    <mergeCell ref="Q219:Q220"/>
    <mergeCell ref="R219:R220"/>
    <mergeCell ref="P211:P212"/>
    <mergeCell ref="L205:L206"/>
    <mergeCell ref="R221:R222"/>
    <mergeCell ref="S221:S222"/>
    <mergeCell ref="S217:S218"/>
    <mergeCell ref="AO215:AO216"/>
    <mergeCell ref="AP215:AP216"/>
    <mergeCell ref="O215:O216"/>
    <mergeCell ref="P215:P216"/>
    <mergeCell ref="Q215:Q216"/>
    <mergeCell ref="R215:R216"/>
    <mergeCell ref="S215:S216"/>
    <mergeCell ref="R225:R226"/>
    <mergeCell ref="S225:S226"/>
    <mergeCell ref="R231:R232"/>
    <mergeCell ref="S231:S232"/>
    <mergeCell ref="AM231:AM232"/>
    <mergeCell ref="AI217:AI218"/>
    <mergeCell ref="AI231:AI232"/>
    <mergeCell ref="AG223:AG224"/>
    <mergeCell ref="AH223:AH224"/>
    <mergeCell ref="AE225:AE226"/>
    <mergeCell ref="AH217:AH218"/>
    <mergeCell ref="AK227:AK228"/>
    <mergeCell ref="AL227:AL228"/>
    <mergeCell ref="AJ225:AJ226"/>
    <mergeCell ref="AK225:AK226"/>
    <mergeCell ref="AL225:AL226"/>
    <mergeCell ref="AN225:AN226"/>
    <mergeCell ref="AO225:AO226"/>
    <mergeCell ref="AI223:AI224"/>
    <mergeCell ref="AI225:AI226"/>
    <mergeCell ref="P193:P194"/>
    <mergeCell ref="Q193:Q194"/>
    <mergeCell ref="R191:R192"/>
    <mergeCell ref="S191:S192"/>
    <mergeCell ref="AJ191:AJ192"/>
    <mergeCell ref="AK191:AK192"/>
    <mergeCell ref="AJ199:AJ200"/>
    <mergeCell ref="AK199:AK200"/>
    <mergeCell ref="B199:B200"/>
    <mergeCell ref="C199:C200"/>
    <mergeCell ref="AN199:AN200"/>
    <mergeCell ref="M205:M206"/>
    <mergeCell ref="N205:N206"/>
    <mergeCell ref="O205:O206"/>
    <mergeCell ref="B219:B220"/>
    <mergeCell ref="C219:C220"/>
    <mergeCell ref="L219:L220"/>
    <mergeCell ref="AE215:AE216"/>
    <mergeCell ref="AF215:AF216"/>
    <mergeCell ref="AG215:AG216"/>
    <mergeCell ref="AH215:AH216"/>
    <mergeCell ref="M219:M220"/>
    <mergeCell ref="N219:N220"/>
    <mergeCell ref="Q217:Q218"/>
    <mergeCell ref="R217:R218"/>
    <mergeCell ref="N217:N218"/>
    <mergeCell ref="P219:P220"/>
    <mergeCell ref="O217:O218"/>
    <mergeCell ref="P217:P218"/>
    <mergeCell ref="S211:S212"/>
    <mergeCell ref="O219:O220"/>
    <mergeCell ref="C213:C214"/>
    <mergeCell ref="A177:A210"/>
    <mergeCell ref="B177:B178"/>
    <mergeCell ref="C177:C178"/>
    <mergeCell ref="AJ207:AJ208"/>
    <mergeCell ref="AK207:AK208"/>
    <mergeCell ref="AL207:AL208"/>
    <mergeCell ref="M207:M208"/>
    <mergeCell ref="N207:N208"/>
    <mergeCell ref="O207:O208"/>
    <mergeCell ref="P207:P208"/>
    <mergeCell ref="AN213:AN214"/>
    <mergeCell ref="AO213:AO214"/>
    <mergeCell ref="AP213:AP214"/>
    <mergeCell ref="N213:N214"/>
    <mergeCell ref="O213:O214"/>
    <mergeCell ref="P213:P214"/>
    <mergeCell ref="AL213:AL214"/>
    <mergeCell ref="AI211:AI212"/>
    <mergeCell ref="B213:B214"/>
    <mergeCell ref="R209:R210"/>
    <mergeCell ref="S209:S210"/>
    <mergeCell ref="AJ209:AJ210"/>
    <mergeCell ref="M209:M210"/>
    <mergeCell ref="N209:N210"/>
    <mergeCell ref="O209:O210"/>
    <mergeCell ref="P209:P210"/>
    <mergeCell ref="L213:L214"/>
    <mergeCell ref="M213:M214"/>
    <mergeCell ref="AN191:AN192"/>
    <mergeCell ref="M191:M192"/>
    <mergeCell ref="AJ213:AJ214"/>
    <mergeCell ref="AK213:AK214"/>
    <mergeCell ref="B209:B210"/>
    <mergeCell ref="BC211:BC212"/>
    <mergeCell ref="AY213:AY214"/>
    <mergeCell ref="BA213:BA214"/>
    <mergeCell ref="BC213:BC214"/>
    <mergeCell ref="AS211:AS212"/>
    <mergeCell ref="BN205:BN208"/>
    <mergeCell ref="AN205:AN206"/>
    <mergeCell ref="AO205:AO206"/>
    <mergeCell ref="P205:P206"/>
    <mergeCell ref="M203:M204"/>
    <mergeCell ref="R211:R212"/>
    <mergeCell ref="BH215:BH216"/>
    <mergeCell ref="BH207:BH208"/>
    <mergeCell ref="L217:L218"/>
    <mergeCell ref="M217:M218"/>
    <mergeCell ref="B215:B216"/>
    <mergeCell ref="C215:C216"/>
    <mergeCell ref="L215:L216"/>
    <mergeCell ref="M215:M216"/>
    <mergeCell ref="N215:N216"/>
    <mergeCell ref="Q213:Q214"/>
    <mergeCell ref="R213:R214"/>
    <mergeCell ref="S213:S214"/>
    <mergeCell ref="B217:B218"/>
    <mergeCell ref="C217:C218"/>
    <mergeCell ref="AK215:AK216"/>
    <mergeCell ref="AL215:AL216"/>
    <mergeCell ref="AN215:AN216"/>
    <mergeCell ref="AT211:AT212"/>
    <mergeCell ref="AO207:AO208"/>
    <mergeCell ref="BN209:BN210"/>
    <mergeCell ref="A211:A244"/>
    <mergeCell ref="B211:B212"/>
    <mergeCell ref="C211:C212"/>
    <mergeCell ref="L211:L212"/>
    <mergeCell ref="AO209:AO210"/>
    <mergeCell ref="AP209:AP210"/>
    <mergeCell ref="AR209:AR210"/>
    <mergeCell ref="BF207:BF208"/>
    <mergeCell ref="BG207:BG208"/>
    <mergeCell ref="AN207:AN208"/>
    <mergeCell ref="Q207:Q208"/>
    <mergeCell ref="S207:S208"/>
    <mergeCell ref="BF239:BF240"/>
    <mergeCell ref="BG239:BG240"/>
    <mergeCell ref="BH239:BH240"/>
    <mergeCell ref="AY211:AY212"/>
    <mergeCell ref="BA211:BA212"/>
    <mergeCell ref="Q211:Q212"/>
    <mergeCell ref="C209:C210"/>
    <mergeCell ref="M211:M212"/>
    <mergeCell ref="N211:N212"/>
    <mergeCell ref="O211:O212"/>
    <mergeCell ref="L209:L210"/>
    <mergeCell ref="B221:B222"/>
    <mergeCell ref="C221:C222"/>
    <mergeCell ref="L221:L222"/>
    <mergeCell ref="BG217:BG218"/>
    <mergeCell ref="M221:M222"/>
    <mergeCell ref="AO217:AO218"/>
    <mergeCell ref="BH217:BH218"/>
    <mergeCell ref="BF219:BF220"/>
    <mergeCell ref="BG219:BG220"/>
    <mergeCell ref="BF215:BF216"/>
    <mergeCell ref="BG215:BG216"/>
    <mergeCell ref="BG227:BG228"/>
    <mergeCell ref="BH227:BH228"/>
    <mergeCell ref="AY229:AY230"/>
    <mergeCell ref="AY223:AY224"/>
    <mergeCell ref="AY217:AY218"/>
    <mergeCell ref="BE223:BE224"/>
    <mergeCell ref="AW227:AW228"/>
    <mergeCell ref="AX227:AX228"/>
    <mergeCell ref="AW229:AW230"/>
    <mergeCell ref="AX229:AX230"/>
    <mergeCell ref="AY219:AY220"/>
    <mergeCell ref="BA219:BA220"/>
    <mergeCell ref="AY215:AY216"/>
    <mergeCell ref="BA215:BA216"/>
    <mergeCell ref="BC215:BC216"/>
    <mergeCell ref="BF221:BF222"/>
    <mergeCell ref="BA223:BA224"/>
    <mergeCell ref="BC223:BC224"/>
    <mergeCell ref="AY225:AY226"/>
    <mergeCell ref="BA225:BA226"/>
    <mergeCell ref="BC225:BC226"/>
    <mergeCell ref="BE219:BE220"/>
    <mergeCell ref="BE213:BE214"/>
    <mergeCell ref="BE215:BE216"/>
    <mergeCell ref="BE217:BE218"/>
    <mergeCell ref="BF223:BF224"/>
    <mergeCell ref="BG223:BG224"/>
    <mergeCell ref="AN211:AN212"/>
    <mergeCell ref="AO211:AO212"/>
    <mergeCell ref="AP211:AP212"/>
    <mergeCell ref="AJ211:AJ212"/>
    <mergeCell ref="AK211:AK212"/>
    <mergeCell ref="AO229:AO230"/>
    <mergeCell ref="AP229:AP230"/>
    <mergeCell ref="AK209:AK210"/>
    <mergeCell ref="AL209:AL210"/>
    <mergeCell ref="AN209:AN210"/>
    <mergeCell ref="AT213:AT214"/>
    <mergeCell ref="AI215:AI216"/>
    <mergeCell ref="AI219:AI220"/>
    <mergeCell ref="AI213:AI214"/>
    <mergeCell ref="AQ221:AQ222"/>
    <mergeCell ref="AQ223:AQ224"/>
    <mergeCell ref="AQ225:AQ226"/>
    <mergeCell ref="AQ227:AQ228"/>
    <mergeCell ref="AQ229:AQ230"/>
    <mergeCell ref="AT225:AT226"/>
    <mergeCell ref="AT223:AT224"/>
    <mergeCell ref="AS219:AS220"/>
    <mergeCell ref="AT219:AT220"/>
    <mergeCell ref="AR211:AR212"/>
    <mergeCell ref="AR213:AR214"/>
    <mergeCell ref="AS213:AS214"/>
    <mergeCell ref="AI221:AI222"/>
    <mergeCell ref="AP225:AP226"/>
    <mergeCell ref="AT207:AT208"/>
    <mergeCell ref="R207:R208"/>
    <mergeCell ref="AM207:AM208"/>
    <mergeCell ref="AQ207:AQ208"/>
    <mergeCell ref="AT205:AT206"/>
    <mergeCell ref="Q205:Q206"/>
    <mergeCell ref="R205:R206"/>
    <mergeCell ref="S205:S206"/>
    <mergeCell ref="AJ205:AJ206"/>
    <mergeCell ref="AK205:AK206"/>
    <mergeCell ref="AL205:AL206"/>
    <mergeCell ref="AG207:AG208"/>
    <mergeCell ref="AH207:AH208"/>
    <mergeCell ref="AE209:AE210"/>
    <mergeCell ref="AF209:AF210"/>
    <mergeCell ref="AG209:AG210"/>
    <mergeCell ref="AH209:AH210"/>
    <mergeCell ref="AS209:AS210"/>
    <mergeCell ref="AT209:AT210"/>
    <mergeCell ref="Q209:Q210"/>
    <mergeCell ref="AE205:AE206"/>
    <mergeCell ref="AF205:AF206"/>
    <mergeCell ref="AG205:AG206"/>
    <mergeCell ref="AH205:AH206"/>
    <mergeCell ref="AE207:AE208"/>
    <mergeCell ref="AF207:AF208"/>
    <mergeCell ref="AQ215:AQ216"/>
    <mergeCell ref="AQ217:AQ218"/>
    <mergeCell ref="AQ219:AQ220"/>
    <mergeCell ref="AE221:AE222"/>
    <mergeCell ref="AF221:AF222"/>
    <mergeCell ref="B207:B208"/>
    <mergeCell ref="C207:C208"/>
    <mergeCell ref="L207:L208"/>
    <mergeCell ref="C205:C206"/>
    <mergeCell ref="AP205:AP206"/>
    <mergeCell ref="AR205:AR206"/>
    <mergeCell ref="AS205:AS206"/>
    <mergeCell ref="AP207:AP208"/>
    <mergeCell ref="AR207:AR208"/>
    <mergeCell ref="AS207:AS208"/>
    <mergeCell ref="B205:B206"/>
    <mergeCell ref="N201:N202"/>
    <mergeCell ref="O201:O202"/>
    <mergeCell ref="P201:P202"/>
    <mergeCell ref="Q201:Q202"/>
    <mergeCell ref="B201:B202"/>
    <mergeCell ref="C201:C202"/>
    <mergeCell ref="L201:L202"/>
    <mergeCell ref="B203:B204"/>
    <mergeCell ref="C203:C204"/>
    <mergeCell ref="L203:L204"/>
    <mergeCell ref="AO201:AO202"/>
    <mergeCell ref="AP201:AP202"/>
    <mergeCell ref="AR201:AR202"/>
    <mergeCell ref="R201:R202"/>
    <mergeCell ref="S201:S202"/>
    <mergeCell ref="AJ201:AJ202"/>
    <mergeCell ref="AK201:AK202"/>
    <mergeCell ref="P203:P204"/>
    <mergeCell ref="Q203:Q204"/>
    <mergeCell ref="R203:R204"/>
    <mergeCell ref="S203:S204"/>
    <mergeCell ref="BH205:BH206"/>
    <mergeCell ref="AY203:AY204"/>
    <mergeCell ref="BA203:BA204"/>
    <mergeCell ref="AM205:AM206"/>
    <mergeCell ref="AK203:AK204"/>
    <mergeCell ref="AL203:AL204"/>
    <mergeCell ref="BF205:BF206"/>
    <mergeCell ref="BG205:BG206"/>
    <mergeCell ref="AM203:AM204"/>
    <mergeCell ref="AQ203:AQ204"/>
    <mergeCell ref="AQ205:AQ206"/>
    <mergeCell ref="AW203:AW204"/>
    <mergeCell ref="AX203:AX204"/>
    <mergeCell ref="AW205:AW206"/>
    <mergeCell ref="AX205:AX206"/>
    <mergeCell ref="BH201:BH202"/>
    <mergeCell ref="BF203:BF204"/>
    <mergeCell ref="AR203:AR204"/>
    <mergeCell ref="AS203:AS204"/>
    <mergeCell ref="BG203:BG204"/>
    <mergeCell ref="BH203:BH204"/>
    <mergeCell ref="AY205:AY206"/>
    <mergeCell ref="BA205:BA206"/>
    <mergeCell ref="BC205:BC206"/>
    <mergeCell ref="BE205:BE206"/>
    <mergeCell ref="N203:N204"/>
    <mergeCell ref="AY197:AY198"/>
    <mergeCell ref="BA197:BA198"/>
    <mergeCell ref="AN203:AN204"/>
    <mergeCell ref="AO203:AO204"/>
    <mergeCell ref="AP203:AP204"/>
    <mergeCell ref="O203:O204"/>
    <mergeCell ref="BN201:BN204"/>
    <mergeCell ref="AS201:AS202"/>
    <mergeCell ref="AT201:AT202"/>
    <mergeCell ref="AL201:AL202"/>
    <mergeCell ref="AN201:AN202"/>
    <mergeCell ref="R199:R200"/>
    <mergeCell ref="S199:S200"/>
    <mergeCell ref="AE203:AE204"/>
    <mergeCell ref="BG201:BG202"/>
    <mergeCell ref="AY201:AY202"/>
    <mergeCell ref="BA201:BA202"/>
    <mergeCell ref="AG203:AG204"/>
    <mergeCell ref="AH203:AH204"/>
    <mergeCell ref="AF203:AF204"/>
    <mergeCell ref="BE201:BE202"/>
    <mergeCell ref="BE203:BE204"/>
    <mergeCell ref="L199:L200"/>
    <mergeCell ref="BN197:BN200"/>
    <mergeCell ref="AN197:AN198"/>
    <mergeCell ref="AO197:AO198"/>
    <mergeCell ref="AP197:AP198"/>
    <mergeCell ref="AR197:AR198"/>
    <mergeCell ref="AS197:AS198"/>
    <mergeCell ref="AT197:AT198"/>
    <mergeCell ref="Q197:Q198"/>
    <mergeCell ref="R197:R198"/>
    <mergeCell ref="BG197:BG198"/>
    <mergeCell ref="BH197:BH198"/>
    <mergeCell ref="M199:M200"/>
    <mergeCell ref="N199:N200"/>
    <mergeCell ref="O199:O200"/>
    <mergeCell ref="P199:P200"/>
    <mergeCell ref="Q199:Q200"/>
    <mergeCell ref="BH199:BH200"/>
    <mergeCell ref="AT199:AT200"/>
    <mergeCell ref="BG199:BG200"/>
    <mergeCell ref="AO199:AO200"/>
    <mergeCell ref="AP199:AP200"/>
    <mergeCell ref="AR199:AR200"/>
    <mergeCell ref="AS199:AS200"/>
    <mergeCell ref="BC197:BC198"/>
    <mergeCell ref="BE197:BE198"/>
    <mergeCell ref="BE199:BE200"/>
    <mergeCell ref="M195:M196"/>
    <mergeCell ref="N195:N196"/>
    <mergeCell ref="O195:O196"/>
    <mergeCell ref="P195:P196"/>
    <mergeCell ref="BF197:BF198"/>
    <mergeCell ref="S197:S198"/>
    <mergeCell ref="AJ197:AJ198"/>
    <mergeCell ref="AK197:AK198"/>
    <mergeCell ref="AL197:AL198"/>
    <mergeCell ref="BC201:BC202"/>
    <mergeCell ref="AY199:AY200"/>
    <mergeCell ref="BA199:BA200"/>
    <mergeCell ref="BC199:BC200"/>
    <mergeCell ref="AM199:AM200"/>
    <mergeCell ref="AM201:AM202"/>
    <mergeCell ref="AE199:AE200"/>
    <mergeCell ref="AF199:AF200"/>
    <mergeCell ref="AG199:AG200"/>
    <mergeCell ref="AH199:AH200"/>
    <mergeCell ref="AW199:AW200"/>
    <mergeCell ref="AX199:AX200"/>
    <mergeCell ref="AW201:AW202"/>
    <mergeCell ref="AX201:AX202"/>
    <mergeCell ref="M197:M198"/>
    <mergeCell ref="N197:N198"/>
    <mergeCell ref="O197:O198"/>
    <mergeCell ref="P197:P198"/>
    <mergeCell ref="BF199:BF200"/>
    <mergeCell ref="AE201:AE202"/>
    <mergeCell ref="AF201:AF202"/>
    <mergeCell ref="AG201:AG202"/>
    <mergeCell ref="M201:M202"/>
    <mergeCell ref="B197:B198"/>
    <mergeCell ref="C197:C198"/>
    <mergeCell ref="L197:L198"/>
    <mergeCell ref="AN195:AN196"/>
    <mergeCell ref="AO195:AO196"/>
    <mergeCell ref="AP195:AP196"/>
    <mergeCell ref="Q195:Q196"/>
    <mergeCell ref="R195:R196"/>
    <mergeCell ref="S195:S196"/>
    <mergeCell ref="AJ195:AJ196"/>
    <mergeCell ref="BF195:BF196"/>
    <mergeCell ref="BG195:BG196"/>
    <mergeCell ref="BH195:BH196"/>
    <mergeCell ref="B193:B194"/>
    <mergeCell ref="C193:C194"/>
    <mergeCell ref="L193:L194"/>
    <mergeCell ref="AR195:AR196"/>
    <mergeCell ref="AS195:AS196"/>
    <mergeCell ref="AT195:AT196"/>
    <mergeCell ref="AK195:AK196"/>
    <mergeCell ref="M193:M194"/>
    <mergeCell ref="N193:N194"/>
    <mergeCell ref="AE197:AE198"/>
    <mergeCell ref="AF197:AF198"/>
    <mergeCell ref="AG197:AG198"/>
    <mergeCell ref="AH197:AH198"/>
    <mergeCell ref="AE195:AE196"/>
    <mergeCell ref="AF195:AF196"/>
    <mergeCell ref="AG195:AG196"/>
    <mergeCell ref="AH195:AH196"/>
    <mergeCell ref="AW197:AW198"/>
    <mergeCell ref="AX197:AX198"/>
    <mergeCell ref="BN189:BN192"/>
    <mergeCell ref="B191:B192"/>
    <mergeCell ref="C191:C192"/>
    <mergeCell ref="L191:L192"/>
    <mergeCell ref="AP189:AP190"/>
    <mergeCell ref="AR189:AR190"/>
    <mergeCell ref="AS189:AS190"/>
    <mergeCell ref="O193:O194"/>
    <mergeCell ref="AS193:AS194"/>
    <mergeCell ref="AT193:AT194"/>
    <mergeCell ref="R193:R194"/>
    <mergeCell ref="S193:S194"/>
    <mergeCell ref="AJ193:AJ194"/>
    <mergeCell ref="AK193:AK194"/>
    <mergeCell ref="AL193:AL194"/>
    <mergeCell ref="AN193:AN194"/>
    <mergeCell ref="BF193:BF194"/>
    <mergeCell ref="BG193:BG194"/>
    <mergeCell ref="BH193:BH194"/>
    <mergeCell ref="BN193:BN196"/>
    <mergeCell ref="B195:B196"/>
    <mergeCell ref="C195:C196"/>
    <mergeCell ref="L195:L196"/>
    <mergeCell ref="AO193:AO194"/>
    <mergeCell ref="AP193:AP194"/>
    <mergeCell ref="AR193:AR194"/>
    <mergeCell ref="BH191:BH192"/>
    <mergeCell ref="BE193:BE194"/>
    <mergeCell ref="BE195:BE196"/>
    <mergeCell ref="AI193:AI194"/>
    <mergeCell ref="AG193:AG194"/>
    <mergeCell ref="AH193:AH194"/>
    <mergeCell ref="AT187:AT188"/>
    <mergeCell ref="S187:S188"/>
    <mergeCell ref="AJ187:AJ188"/>
    <mergeCell ref="AK187:AK188"/>
    <mergeCell ref="AL187:AL188"/>
    <mergeCell ref="AN187:AN188"/>
    <mergeCell ref="AO187:AO188"/>
    <mergeCell ref="AK181:AK182"/>
    <mergeCell ref="AE185:AE186"/>
    <mergeCell ref="AH201:AH202"/>
    <mergeCell ref="AF183:AF184"/>
    <mergeCell ref="AG183:AG184"/>
    <mergeCell ref="AF185:AF186"/>
    <mergeCell ref="AH183:AH184"/>
    <mergeCell ref="S183:S184"/>
    <mergeCell ref="AJ183:AJ184"/>
    <mergeCell ref="AG191:AG192"/>
    <mergeCell ref="AH191:AH192"/>
    <mergeCell ref="AE193:AE194"/>
    <mergeCell ref="AF193:AF194"/>
    <mergeCell ref="AE191:AE192"/>
    <mergeCell ref="AF191:AF192"/>
    <mergeCell ref="P187:P188"/>
    <mergeCell ref="Q187:Q188"/>
    <mergeCell ref="R187:R188"/>
    <mergeCell ref="AE187:AE188"/>
    <mergeCell ref="AF187:AF188"/>
    <mergeCell ref="AG187:AG188"/>
    <mergeCell ref="AH187:AH188"/>
    <mergeCell ref="AP187:AP188"/>
    <mergeCell ref="BF189:BF190"/>
    <mergeCell ref="AY189:AY190"/>
    <mergeCell ref="BA189:BA190"/>
    <mergeCell ref="BC189:BC190"/>
    <mergeCell ref="AU177:AU210"/>
    <mergeCell ref="AK183:AK184"/>
    <mergeCell ref="AL183:AL184"/>
    <mergeCell ref="AN183:AN184"/>
    <mergeCell ref="AO183:AO184"/>
    <mergeCell ref="AP183:AP184"/>
    <mergeCell ref="BF191:BF192"/>
    <mergeCell ref="AW207:AW208"/>
    <mergeCell ref="AX207:AX208"/>
    <mergeCell ref="AT203:AT204"/>
    <mergeCell ref="AR187:AR188"/>
    <mergeCell ref="AR185:AR186"/>
    <mergeCell ref="AS185:AS186"/>
    <mergeCell ref="AJ185:AJ186"/>
    <mergeCell ref="AK185:AK186"/>
    <mergeCell ref="Q177:Q178"/>
    <mergeCell ref="R177:R178"/>
    <mergeCell ref="S177:S178"/>
    <mergeCell ref="AJ177:AJ178"/>
    <mergeCell ref="AK177:AK178"/>
    <mergeCell ref="B189:B190"/>
    <mergeCell ref="AO191:AO192"/>
    <mergeCell ref="AP191:AP192"/>
    <mergeCell ref="AR191:AR192"/>
    <mergeCell ref="AS191:AS192"/>
    <mergeCell ref="AT191:AT192"/>
    <mergeCell ref="C189:C190"/>
    <mergeCell ref="L189:L190"/>
    <mergeCell ref="N191:N192"/>
    <mergeCell ref="O191:O192"/>
    <mergeCell ref="AJ189:AJ190"/>
    <mergeCell ref="AK189:AK190"/>
    <mergeCell ref="AL189:AL190"/>
    <mergeCell ref="AN189:AN190"/>
    <mergeCell ref="AQ189:AQ190"/>
    <mergeCell ref="AE189:AE190"/>
    <mergeCell ref="AF189:AF190"/>
    <mergeCell ref="AG189:AG190"/>
    <mergeCell ref="AH189:AH190"/>
    <mergeCell ref="AI189:AI190"/>
    <mergeCell ref="AI191:AI192"/>
    <mergeCell ref="P191:P192"/>
    <mergeCell ref="Q191:Q192"/>
    <mergeCell ref="AT189:AT190"/>
    <mergeCell ref="S189:S190"/>
    <mergeCell ref="AO189:AO190"/>
    <mergeCell ref="M189:M190"/>
    <mergeCell ref="N189:N190"/>
    <mergeCell ref="O189:O190"/>
    <mergeCell ref="P189:P190"/>
    <mergeCell ref="Q189:Q190"/>
    <mergeCell ref="R189:R190"/>
    <mergeCell ref="B183:B184"/>
    <mergeCell ref="C183:C184"/>
    <mergeCell ref="L183:L184"/>
    <mergeCell ref="M183:M184"/>
    <mergeCell ref="N183:N184"/>
    <mergeCell ref="O187:O188"/>
    <mergeCell ref="B185:B186"/>
    <mergeCell ref="C185:C186"/>
    <mergeCell ref="L185:L186"/>
    <mergeCell ref="M187:M188"/>
    <mergeCell ref="AL185:AL186"/>
    <mergeCell ref="AN185:AN186"/>
    <mergeCell ref="M185:M186"/>
    <mergeCell ref="N185:N186"/>
    <mergeCell ref="O185:O186"/>
    <mergeCell ref="P185:P186"/>
    <mergeCell ref="Q185:Q186"/>
    <mergeCell ref="AI187:AI188"/>
    <mergeCell ref="AM185:AM186"/>
    <mergeCell ref="O183:O184"/>
    <mergeCell ref="P183:P184"/>
    <mergeCell ref="Q183:Q184"/>
    <mergeCell ref="R183:R184"/>
    <mergeCell ref="B187:B188"/>
    <mergeCell ref="C187:C188"/>
    <mergeCell ref="L187:L188"/>
    <mergeCell ref="AM187:AM188"/>
    <mergeCell ref="AG185:AG186"/>
    <mergeCell ref="AH185:AH186"/>
    <mergeCell ref="N187:N188"/>
    <mergeCell ref="R185:R186"/>
    <mergeCell ref="S185:S186"/>
    <mergeCell ref="BN185:BN188"/>
    <mergeCell ref="BN181:BN184"/>
    <mergeCell ref="AT181:AT182"/>
    <mergeCell ref="AL181:AL182"/>
    <mergeCell ref="AN181:AN182"/>
    <mergeCell ref="AO181:AO182"/>
    <mergeCell ref="AP181:AP182"/>
    <mergeCell ref="AO185:AO186"/>
    <mergeCell ref="AP185:AP186"/>
    <mergeCell ref="AT185:AT186"/>
    <mergeCell ref="AP177:AP178"/>
    <mergeCell ref="AR177:AR178"/>
    <mergeCell ref="AS177:AS178"/>
    <mergeCell ref="AS179:AS180"/>
    <mergeCell ref="AS183:AS184"/>
    <mergeCell ref="BH183:BH184"/>
    <mergeCell ref="AY187:AY188"/>
    <mergeCell ref="BA187:BA188"/>
    <mergeCell ref="BC187:BC188"/>
    <mergeCell ref="BA185:BA186"/>
    <mergeCell ref="BF185:BF186"/>
    <mergeCell ref="BG185:BG186"/>
    <mergeCell ref="AR181:AR182"/>
    <mergeCell ref="AS181:AS182"/>
    <mergeCell ref="AY183:AY184"/>
    <mergeCell ref="AR179:AR180"/>
    <mergeCell ref="AR183:AR184"/>
    <mergeCell ref="BC185:BC186"/>
    <mergeCell ref="AQ183:AQ184"/>
    <mergeCell ref="AQ185:AQ186"/>
    <mergeCell ref="AQ187:AQ188"/>
    <mergeCell ref="AS187:AS188"/>
    <mergeCell ref="P181:P182"/>
    <mergeCell ref="Q181:Q182"/>
    <mergeCell ref="R181:R182"/>
    <mergeCell ref="BH177:BH178"/>
    <mergeCell ref="BF179:BF180"/>
    <mergeCell ref="BG179:BG180"/>
    <mergeCell ref="BH179:BH180"/>
    <mergeCell ref="AE181:AE182"/>
    <mergeCell ref="AF181:AF182"/>
    <mergeCell ref="AG181:AG182"/>
    <mergeCell ref="AH181:AH182"/>
    <mergeCell ref="AE177:AE178"/>
    <mergeCell ref="AF177:AF178"/>
    <mergeCell ref="AG177:AG178"/>
    <mergeCell ref="AH177:AH178"/>
    <mergeCell ref="AE179:AE180"/>
    <mergeCell ref="AF179:AF180"/>
    <mergeCell ref="AG179:AG180"/>
    <mergeCell ref="AH179:AH180"/>
    <mergeCell ref="AT179:AT180"/>
    <mergeCell ref="AL177:AL178"/>
    <mergeCell ref="BE181:BE182"/>
    <mergeCell ref="S179:S180"/>
    <mergeCell ref="S181:S182"/>
    <mergeCell ref="AJ181:AJ182"/>
    <mergeCell ref="AQ177:AQ178"/>
    <mergeCell ref="AQ179:AQ180"/>
    <mergeCell ref="AQ181:AQ182"/>
    <mergeCell ref="B179:B180"/>
    <mergeCell ref="C179:C180"/>
    <mergeCell ref="L179:L180"/>
    <mergeCell ref="N177:N178"/>
    <mergeCell ref="O177:O178"/>
    <mergeCell ref="L177:L178"/>
    <mergeCell ref="B175:B176"/>
    <mergeCell ref="C175:C176"/>
    <mergeCell ref="L175:L176"/>
    <mergeCell ref="BA181:BA182"/>
    <mergeCell ref="BC181:BC182"/>
    <mergeCell ref="O181:O182"/>
    <mergeCell ref="BF181:BF182"/>
    <mergeCell ref="BG181:BG182"/>
    <mergeCell ref="BH181:BH182"/>
    <mergeCell ref="AT183:AT184"/>
    <mergeCell ref="M179:M180"/>
    <mergeCell ref="N179:N180"/>
    <mergeCell ref="P179:P180"/>
    <mergeCell ref="Q179:Q180"/>
    <mergeCell ref="R179:R180"/>
    <mergeCell ref="M177:M178"/>
    <mergeCell ref="B181:B182"/>
    <mergeCell ref="C181:C182"/>
    <mergeCell ref="L181:L182"/>
    <mergeCell ref="P177:P178"/>
    <mergeCell ref="AT177:AT178"/>
    <mergeCell ref="AN177:AN178"/>
    <mergeCell ref="AO177:AO178"/>
    <mergeCell ref="N181:N182"/>
    <mergeCell ref="M181:M182"/>
    <mergeCell ref="AE183:AE184"/>
    <mergeCell ref="M173:M174"/>
    <mergeCell ref="N173:N174"/>
    <mergeCell ref="O173:O174"/>
    <mergeCell ref="P173:P174"/>
    <mergeCell ref="AE175:AE176"/>
    <mergeCell ref="AF175:AF176"/>
    <mergeCell ref="AG175:AG176"/>
    <mergeCell ref="AH175:AH176"/>
    <mergeCell ref="M175:M176"/>
    <mergeCell ref="N175:N176"/>
    <mergeCell ref="AK179:AK180"/>
    <mergeCell ref="AL179:AL180"/>
    <mergeCell ref="AN179:AN180"/>
    <mergeCell ref="AO179:AO180"/>
    <mergeCell ref="AP179:AP180"/>
    <mergeCell ref="BN175:BN176"/>
    <mergeCell ref="AN175:AN176"/>
    <mergeCell ref="AO175:AO176"/>
    <mergeCell ref="AP175:AP176"/>
    <mergeCell ref="AR175:AR176"/>
    <mergeCell ref="BG175:BG176"/>
    <mergeCell ref="BH175:BH176"/>
    <mergeCell ref="BN177:BN180"/>
    <mergeCell ref="AS175:AS176"/>
    <mergeCell ref="AT175:AT176"/>
    <mergeCell ref="AY177:AY178"/>
    <mergeCell ref="BA177:BA178"/>
    <mergeCell ref="BC177:BC178"/>
    <mergeCell ref="O179:O180"/>
    <mergeCell ref="AI177:AI178"/>
    <mergeCell ref="AI179:AI180"/>
    <mergeCell ref="AJ179:AJ180"/>
    <mergeCell ref="B171:B172"/>
    <mergeCell ref="C171:C172"/>
    <mergeCell ref="L171:L172"/>
    <mergeCell ref="BF171:BF172"/>
    <mergeCell ref="BG171:BG172"/>
    <mergeCell ref="BH171:BH172"/>
    <mergeCell ref="S171:S172"/>
    <mergeCell ref="AJ171:AJ172"/>
    <mergeCell ref="AK171:AK172"/>
    <mergeCell ref="AL171:AL172"/>
    <mergeCell ref="AN171:AN172"/>
    <mergeCell ref="M171:M172"/>
    <mergeCell ref="N171:N172"/>
    <mergeCell ref="O171:O172"/>
    <mergeCell ref="P171:P172"/>
    <mergeCell ref="Q171:Q172"/>
    <mergeCell ref="AW171:AW172"/>
    <mergeCell ref="AX171:AX172"/>
    <mergeCell ref="AE171:AE172"/>
    <mergeCell ref="AF171:AF172"/>
    <mergeCell ref="AG171:AG172"/>
    <mergeCell ref="AH171:AH172"/>
    <mergeCell ref="AY171:AY172"/>
    <mergeCell ref="BA171:BA172"/>
    <mergeCell ref="BC171:BC172"/>
    <mergeCell ref="AR169:AR170"/>
    <mergeCell ref="AS169:AS170"/>
    <mergeCell ref="AT169:AT170"/>
    <mergeCell ref="R169:R170"/>
    <mergeCell ref="S169:S170"/>
    <mergeCell ref="AJ169:AJ170"/>
    <mergeCell ref="AK169:AK170"/>
    <mergeCell ref="AL169:AL170"/>
    <mergeCell ref="O175:O176"/>
    <mergeCell ref="P175:P176"/>
    <mergeCell ref="Q175:Q176"/>
    <mergeCell ref="R175:R176"/>
    <mergeCell ref="S175:S176"/>
    <mergeCell ref="AJ175:AJ176"/>
    <mergeCell ref="AK175:AK176"/>
    <mergeCell ref="AL175:AL176"/>
    <mergeCell ref="AM173:AM174"/>
    <mergeCell ref="AM175:AM176"/>
    <mergeCell ref="AR173:AR174"/>
    <mergeCell ref="AS173:AS174"/>
    <mergeCell ref="AT173:AT174"/>
    <mergeCell ref="S173:S174"/>
    <mergeCell ref="AJ173:AJ174"/>
    <mergeCell ref="AK173:AK174"/>
    <mergeCell ref="AL173:AL174"/>
    <mergeCell ref="AE173:AE174"/>
    <mergeCell ref="AN173:AN174"/>
    <mergeCell ref="AO173:AO174"/>
    <mergeCell ref="AP173:AP174"/>
    <mergeCell ref="AQ171:AQ172"/>
    <mergeCell ref="AQ173:AQ174"/>
    <mergeCell ref="AQ175:AQ176"/>
    <mergeCell ref="BN167:BN170"/>
    <mergeCell ref="AN167:AN168"/>
    <mergeCell ref="AO167:AO168"/>
    <mergeCell ref="AP167:AP168"/>
    <mergeCell ref="AR167:AR168"/>
    <mergeCell ref="AS167:AS168"/>
    <mergeCell ref="AT167:AT168"/>
    <mergeCell ref="BF169:BF170"/>
    <mergeCell ref="BG169:BG170"/>
    <mergeCell ref="BH169:BH170"/>
    <mergeCell ref="AQ167:AQ168"/>
    <mergeCell ref="AW167:AW168"/>
    <mergeCell ref="AX167:AX168"/>
    <mergeCell ref="AW169:AW170"/>
    <mergeCell ref="AX169:AX170"/>
    <mergeCell ref="BN171:BN174"/>
    <mergeCell ref="B173:B174"/>
    <mergeCell ref="C173:C174"/>
    <mergeCell ref="L173:L174"/>
    <mergeCell ref="AO171:AO172"/>
    <mergeCell ref="AP171:AP172"/>
    <mergeCell ref="AR171:AR172"/>
    <mergeCell ref="AS171:AS172"/>
    <mergeCell ref="AT171:AT172"/>
    <mergeCell ref="R171:R172"/>
    <mergeCell ref="AI171:AI172"/>
    <mergeCell ref="AF173:AF174"/>
    <mergeCell ref="AG173:AG174"/>
    <mergeCell ref="AH173:AH174"/>
    <mergeCell ref="Q173:Q174"/>
    <mergeCell ref="R173:R174"/>
    <mergeCell ref="AN169:AN170"/>
    <mergeCell ref="AO165:AO166"/>
    <mergeCell ref="AP165:AP166"/>
    <mergeCell ref="AH167:AH168"/>
    <mergeCell ref="AK167:AK168"/>
    <mergeCell ref="AL167:AL168"/>
    <mergeCell ref="M167:M168"/>
    <mergeCell ref="N167:N168"/>
    <mergeCell ref="O167:O168"/>
    <mergeCell ref="P167:P168"/>
    <mergeCell ref="AI169:AI170"/>
    <mergeCell ref="AM167:AM168"/>
    <mergeCell ref="AM169:AM170"/>
    <mergeCell ref="AE169:AE170"/>
    <mergeCell ref="AF169:AF170"/>
    <mergeCell ref="AG169:AG170"/>
    <mergeCell ref="AH169:AH170"/>
    <mergeCell ref="AE167:AE168"/>
    <mergeCell ref="AF167:AF168"/>
    <mergeCell ref="AG167:AG168"/>
    <mergeCell ref="M169:M170"/>
    <mergeCell ref="N169:N170"/>
    <mergeCell ref="O169:O170"/>
    <mergeCell ref="P169:P170"/>
    <mergeCell ref="Q169:Q170"/>
    <mergeCell ref="AO169:AO170"/>
    <mergeCell ref="AP169:AP170"/>
    <mergeCell ref="B169:B170"/>
    <mergeCell ref="C169:C170"/>
    <mergeCell ref="L169:L170"/>
    <mergeCell ref="Q167:Q168"/>
    <mergeCell ref="R167:R168"/>
    <mergeCell ref="S167:S168"/>
    <mergeCell ref="AJ167:AJ168"/>
    <mergeCell ref="AK165:AK166"/>
    <mergeCell ref="AL165:AL166"/>
    <mergeCell ref="M165:M166"/>
    <mergeCell ref="N165:N166"/>
    <mergeCell ref="O165:O166"/>
    <mergeCell ref="P165:P166"/>
    <mergeCell ref="B167:B168"/>
    <mergeCell ref="C167:C168"/>
    <mergeCell ref="L167:L168"/>
    <mergeCell ref="AN165:AN166"/>
    <mergeCell ref="B163:B164"/>
    <mergeCell ref="C163:C164"/>
    <mergeCell ref="L163:L164"/>
    <mergeCell ref="BE163:BE164"/>
    <mergeCell ref="BE165:BE166"/>
    <mergeCell ref="BC165:BC166"/>
    <mergeCell ref="BG163:BG164"/>
    <mergeCell ref="AI163:AI164"/>
    <mergeCell ref="M163:M164"/>
    <mergeCell ref="N163:N164"/>
    <mergeCell ref="O163:O164"/>
    <mergeCell ref="P163:P164"/>
    <mergeCell ref="Q163:Q164"/>
    <mergeCell ref="BF165:BF166"/>
    <mergeCell ref="AI165:AI166"/>
    <mergeCell ref="AR165:AR166"/>
    <mergeCell ref="AS165:AS166"/>
    <mergeCell ref="AT165:AT166"/>
    <mergeCell ref="AR163:AR164"/>
    <mergeCell ref="AS163:AS164"/>
    <mergeCell ref="AT163:AT164"/>
    <mergeCell ref="R163:R164"/>
    <mergeCell ref="S163:S164"/>
    <mergeCell ref="AJ163:AJ164"/>
    <mergeCell ref="AK163:AK164"/>
    <mergeCell ref="AL163:AL164"/>
    <mergeCell ref="AM165:AM166"/>
    <mergeCell ref="AG165:AG166"/>
    <mergeCell ref="AH165:AH166"/>
    <mergeCell ref="AE165:AE166"/>
    <mergeCell ref="AF165:AF166"/>
    <mergeCell ref="AQ165:AQ166"/>
    <mergeCell ref="BN163:BN166"/>
    <mergeCell ref="B165:B166"/>
    <mergeCell ref="C165:C166"/>
    <mergeCell ref="L165:L166"/>
    <mergeCell ref="AO163:AO164"/>
    <mergeCell ref="AP163:AP164"/>
    <mergeCell ref="M161:M162"/>
    <mergeCell ref="N161:N162"/>
    <mergeCell ref="O161:O162"/>
    <mergeCell ref="P161:P162"/>
    <mergeCell ref="Q161:Q162"/>
    <mergeCell ref="BA159:BA160"/>
    <mergeCell ref="AE159:AE160"/>
    <mergeCell ref="AF159:AF160"/>
    <mergeCell ref="AG159:AG160"/>
    <mergeCell ref="AH159:AH160"/>
    <mergeCell ref="B159:B160"/>
    <mergeCell ref="C159:C160"/>
    <mergeCell ref="L159:L160"/>
    <mergeCell ref="AO161:AO162"/>
    <mergeCell ref="AP161:AP162"/>
    <mergeCell ref="R161:R162"/>
    <mergeCell ref="S161:S162"/>
    <mergeCell ref="AJ161:AJ162"/>
    <mergeCell ref="AK161:AK162"/>
    <mergeCell ref="AL161:AL162"/>
    <mergeCell ref="B161:B162"/>
    <mergeCell ref="Q165:Q166"/>
    <mergeCell ref="R165:R166"/>
    <mergeCell ref="S165:S166"/>
    <mergeCell ref="AJ165:AJ166"/>
    <mergeCell ref="BG165:BG166"/>
    <mergeCell ref="M155:M156"/>
    <mergeCell ref="N155:N156"/>
    <mergeCell ref="O155:O156"/>
    <mergeCell ref="P155:P156"/>
    <mergeCell ref="Q155:Q156"/>
    <mergeCell ref="R155:R156"/>
    <mergeCell ref="AP155:AP156"/>
    <mergeCell ref="AR155:AR156"/>
    <mergeCell ref="AS155:AS156"/>
    <mergeCell ref="AT155:AT156"/>
    <mergeCell ref="S155:S156"/>
    <mergeCell ref="AJ155:AJ156"/>
    <mergeCell ref="AN163:AN164"/>
    <mergeCell ref="AF161:AF162"/>
    <mergeCell ref="AG161:AG162"/>
    <mergeCell ref="AH161:AH162"/>
    <mergeCell ref="AM161:AM162"/>
    <mergeCell ref="AR161:AR162"/>
    <mergeCell ref="AS161:AS162"/>
    <mergeCell ref="AT161:AT162"/>
    <mergeCell ref="AH157:AH158"/>
    <mergeCell ref="R157:R158"/>
    <mergeCell ref="S157:S158"/>
    <mergeCell ref="AJ157:AJ158"/>
    <mergeCell ref="AK157:AK158"/>
    <mergeCell ref="AM163:AM164"/>
    <mergeCell ref="AE163:AE164"/>
    <mergeCell ref="AF163:AF164"/>
    <mergeCell ref="AG163:AG164"/>
    <mergeCell ref="AH163:AH164"/>
    <mergeCell ref="AI159:AI160"/>
    <mergeCell ref="AI161:AI162"/>
    <mergeCell ref="L157:L158"/>
    <mergeCell ref="AP157:AP158"/>
    <mergeCell ref="AR157:AR158"/>
    <mergeCell ref="AS157:AS158"/>
    <mergeCell ref="AE157:AE158"/>
    <mergeCell ref="AF157:AF158"/>
    <mergeCell ref="AQ161:AQ162"/>
    <mergeCell ref="BN155:BN158"/>
    <mergeCell ref="Q159:Q160"/>
    <mergeCell ref="R159:R160"/>
    <mergeCell ref="BF161:BF162"/>
    <mergeCell ref="BG161:BG162"/>
    <mergeCell ref="BH161:BH162"/>
    <mergeCell ref="AN161:AN162"/>
    <mergeCell ref="BC159:BC160"/>
    <mergeCell ref="BC161:BC162"/>
    <mergeCell ref="AE161:AE162"/>
    <mergeCell ref="AK159:AK160"/>
    <mergeCell ref="AL159:AL160"/>
    <mergeCell ref="AN159:AN160"/>
    <mergeCell ref="AO159:AO160"/>
    <mergeCell ref="M159:M160"/>
    <mergeCell ref="N159:N160"/>
    <mergeCell ref="O159:O160"/>
    <mergeCell ref="P159:P160"/>
    <mergeCell ref="BN159:BN162"/>
    <mergeCell ref="AO155:AO156"/>
    <mergeCell ref="BF155:BF156"/>
    <mergeCell ref="AY159:AY160"/>
    <mergeCell ref="AM155:AM156"/>
    <mergeCell ref="AM157:AM158"/>
    <mergeCell ref="AM159:AM160"/>
    <mergeCell ref="P153:P154"/>
    <mergeCell ref="Q153:Q154"/>
    <mergeCell ref="AE155:AE156"/>
    <mergeCell ref="AF155:AF156"/>
    <mergeCell ref="AG155:AG156"/>
    <mergeCell ref="AH155:AH156"/>
    <mergeCell ref="AT153:AT154"/>
    <mergeCell ref="R153:R154"/>
    <mergeCell ref="S153:S154"/>
    <mergeCell ref="AJ153:AJ154"/>
    <mergeCell ref="AK153:AK154"/>
    <mergeCell ref="AL153:AL154"/>
    <mergeCell ref="AN153:AN154"/>
    <mergeCell ref="B155:B156"/>
    <mergeCell ref="C155:C156"/>
    <mergeCell ref="L155:L156"/>
    <mergeCell ref="C161:C162"/>
    <mergeCell ref="L161:L162"/>
    <mergeCell ref="AP159:AP160"/>
    <mergeCell ref="AR159:AR160"/>
    <mergeCell ref="AS159:AS160"/>
    <mergeCell ref="AT159:AT160"/>
    <mergeCell ref="S159:S160"/>
    <mergeCell ref="AJ159:AJ160"/>
    <mergeCell ref="AL157:AL158"/>
    <mergeCell ref="AN157:AN158"/>
    <mergeCell ref="M157:M158"/>
    <mergeCell ref="N157:N158"/>
    <mergeCell ref="O157:O158"/>
    <mergeCell ref="P157:P158"/>
    <mergeCell ref="Q157:Q158"/>
    <mergeCell ref="AG157:AG158"/>
    <mergeCell ref="B157:B158"/>
    <mergeCell ref="C157:C158"/>
    <mergeCell ref="AW153:AW154"/>
    <mergeCell ref="AX153:AX154"/>
    <mergeCell ref="AM151:AM152"/>
    <mergeCell ref="AM153:AM154"/>
    <mergeCell ref="BF157:BF158"/>
    <mergeCell ref="BG157:BG158"/>
    <mergeCell ref="BC157:BC158"/>
    <mergeCell ref="AT157:AT158"/>
    <mergeCell ref="AR153:AR154"/>
    <mergeCell ref="AS153:AS154"/>
    <mergeCell ref="BC153:BC154"/>
    <mergeCell ref="AY151:AY152"/>
    <mergeCell ref="BA151:BA152"/>
    <mergeCell ref="BC151:BC152"/>
    <mergeCell ref="AE153:AE154"/>
    <mergeCell ref="AF153:AF154"/>
    <mergeCell ref="AG153:AG154"/>
    <mergeCell ref="AH153:AH154"/>
    <mergeCell ref="AW151:AW152"/>
    <mergeCell ref="AX151:AX152"/>
    <mergeCell ref="O151:O152"/>
    <mergeCell ref="P151:P152"/>
    <mergeCell ref="BA157:BA158"/>
    <mergeCell ref="AE151:AE152"/>
    <mergeCell ref="AF151:AF152"/>
    <mergeCell ref="AG151:AG152"/>
    <mergeCell ref="AH151:AH152"/>
    <mergeCell ref="AK155:AK156"/>
    <mergeCell ref="AL155:AL156"/>
    <mergeCell ref="AN155:AN156"/>
    <mergeCell ref="BN151:BN154"/>
    <mergeCell ref="BF153:BF154"/>
    <mergeCell ref="BG153:BG154"/>
    <mergeCell ref="BH153:BH154"/>
    <mergeCell ref="BF151:BF152"/>
    <mergeCell ref="BG151:BG152"/>
    <mergeCell ref="BH151:BH152"/>
    <mergeCell ref="Q151:Q152"/>
    <mergeCell ref="R151:R152"/>
    <mergeCell ref="B151:B152"/>
    <mergeCell ref="C151:C152"/>
    <mergeCell ref="L151:L152"/>
    <mergeCell ref="AP153:AP154"/>
    <mergeCell ref="AI153:AI154"/>
    <mergeCell ref="M153:M154"/>
    <mergeCell ref="N153:N154"/>
    <mergeCell ref="O153:O154"/>
    <mergeCell ref="AT151:AT152"/>
    <mergeCell ref="S151:S152"/>
    <mergeCell ref="AJ151:AJ152"/>
    <mergeCell ref="AK151:AK152"/>
    <mergeCell ref="AL151:AL152"/>
    <mergeCell ref="AN151:AN152"/>
    <mergeCell ref="AO151:AO152"/>
    <mergeCell ref="B153:B154"/>
    <mergeCell ref="C153:C154"/>
    <mergeCell ref="L153:L154"/>
    <mergeCell ref="AP151:AP152"/>
    <mergeCell ref="AR151:AR152"/>
    <mergeCell ref="AS151:AS152"/>
    <mergeCell ref="M151:M152"/>
    <mergeCell ref="N151:N152"/>
    <mergeCell ref="M149:M150"/>
    <mergeCell ref="N149:N150"/>
    <mergeCell ref="O149:O150"/>
    <mergeCell ref="Q149:Q150"/>
    <mergeCell ref="BN147:BN150"/>
    <mergeCell ref="BF149:BF150"/>
    <mergeCell ref="BG149:BG150"/>
    <mergeCell ref="BH149:BH150"/>
    <mergeCell ref="AP149:AP150"/>
    <mergeCell ref="AR149:AR150"/>
    <mergeCell ref="AS149:AS150"/>
    <mergeCell ref="AT149:AT150"/>
    <mergeCell ref="R149:R150"/>
    <mergeCell ref="S149:S150"/>
    <mergeCell ref="AJ149:AJ150"/>
    <mergeCell ref="AK149:AK150"/>
    <mergeCell ref="AL149:AL150"/>
    <mergeCell ref="AN149:AN150"/>
    <mergeCell ref="AT147:AT148"/>
    <mergeCell ref="S147:S148"/>
    <mergeCell ref="AJ147:AJ148"/>
    <mergeCell ref="AK147:AK148"/>
    <mergeCell ref="AL147:AL148"/>
    <mergeCell ref="AN147:AN148"/>
    <mergeCell ref="AO147:AO148"/>
    <mergeCell ref="AY149:AY150"/>
    <mergeCell ref="BA149:BA150"/>
    <mergeCell ref="BC149:BC150"/>
    <mergeCell ref="AM149:AM150"/>
    <mergeCell ref="AQ147:AQ148"/>
    <mergeCell ref="AQ149:AQ150"/>
    <mergeCell ref="AI149:AI150"/>
    <mergeCell ref="B149:B150"/>
    <mergeCell ref="C149:C150"/>
    <mergeCell ref="L149:L150"/>
    <mergeCell ref="AP147:AP148"/>
    <mergeCell ref="AR147:AR148"/>
    <mergeCell ref="AS147:AS148"/>
    <mergeCell ref="M147:M148"/>
    <mergeCell ref="N147:N148"/>
    <mergeCell ref="O147:O148"/>
    <mergeCell ref="P147:P148"/>
    <mergeCell ref="M145:M146"/>
    <mergeCell ref="N145:N146"/>
    <mergeCell ref="O145:O146"/>
    <mergeCell ref="P145:P146"/>
    <mergeCell ref="Q145:Q146"/>
    <mergeCell ref="AM147:AM148"/>
    <mergeCell ref="Q147:Q148"/>
    <mergeCell ref="R147:R148"/>
    <mergeCell ref="P149:P150"/>
    <mergeCell ref="B147:B148"/>
    <mergeCell ref="C147:C148"/>
    <mergeCell ref="L147:L148"/>
    <mergeCell ref="AP145:AP146"/>
    <mergeCell ref="AR145:AR146"/>
    <mergeCell ref="R145:R146"/>
    <mergeCell ref="S145:S146"/>
    <mergeCell ref="AJ145:AJ146"/>
    <mergeCell ref="AK145:AK146"/>
    <mergeCell ref="AE149:AE150"/>
    <mergeCell ref="AF149:AF150"/>
    <mergeCell ref="AG149:AG150"/>
    <mergeCell ref="AH149:AH150"/>
    <mergeCell ref="P143:P144"/>
    <mergeCell ref="Q143:Q144"/>
    <mergeCell ref="R143:R144"/>
    <mergeCell ref="S143:S144"/>
    <mergeCell ref="BF145:BF146"/>
    <mergeCell ref="AS145:AS146"/>
    <mergeCell ref="AT145:AT146"/>
    <mergeCell ref="AL145:AL146"/>
    <mergeCell ref="AN145:AN146"/>
    <mergeCell ref="AO145:AO146"/>
    <mergeCell ref="AY143:AY144"/>
    <mergeCell ref="BA143:BA144"/>
    <mergeCell ref="BC143:BC144"/>
    <mergeCell ref="AI143:AI144"/>
    <mergeCell ref="AI145:AI146"/>
    <mergeCell ref="AI147:AI148"/>
    <mergeCell ref="AE147:AE148"/>
    <mergeCell ref="AF147:AF148"/>
    <mergeCell ref="AG147:AG148"/>
    <mergeCell ref="AH147:AH148"/>
    <mergeCell ref="AE143:AE144"/>
    <mergeCell ref="AF143:AF144"/>
    <mergeCell ref="AG143:AG144"/>
    <mergeCell ref="AH143:AH144"/>
    <mergeCell ref="AE145:AE146"/>
    <mergeCell ref="BC145:BC146"/>
    <mergeCell ref="BA147:BA148"/>
    <mergeCell ref="BC147:BC148"/>
    <mergeCell ref="AY147:AY148"/>
    <mergeCell ref="AM145:AM146"/>
    <mergeCell ref="AQ143:AQ144"/>
    <mergeCell ref="AQ145:AQ146"/>
    <mergeCell ref="AO153:AO154"/>
    <mergeCell ref="AO157:AO158"/>
    <mergeCell ref="BN143:BN146"/>
    <mergeCell ref="B145:B146"/>
    <mergeCell ref="C145:C146"/>
    <mergeCell ref="L145:L146"/>
    <mergeCell ref="AP143:AP144"/>
    <mergeCell ref="AR143:AR144"/>
    <mergeCell ref="AS143:AS144"/>
    <mergeCell ref="AT143:AT144"/>
    <mergeCell ref="AJ143:AJ144"/>
    <mergeCell ref="AK143:AK144"/>
    <mergeCell ref="M141:M142"/>
    <mergeCell ref="N141:N142"/>
    <mergeCell ref="O141:O142"/>
    <mergeCell ref="P141:P142"/>
    <mergeCell ref="Q141:Q142"/>
    <mergeCell ref="BF143:BF144"/>
    <mergeCell ref="AL143:AL144"/>
    <mergeCell ref="AN143:AN144"/>
    <mergeCell ref="AO143:AO144"/>
    <mergeCell ref="N143:N144"/>
    <mergeCell ref="R141:R142"/>
    <mergeCell ref="S141:S142"/>
    <mergeCell ref="AJ141:AJ142"/>
    <mergeCell ref="BG145:BG146"/>
    <mergeCell ref="BH145:BH146"/>
    <mergeCell ref="BF147:BF148"/>
    <mergeCell ref="BG147:BG148"/>
    <mergeCell ref="BH147:BH148"/>
    <mergeCell ref="BE147:BE148"/>
    <mergeCell ref="O143:O144"/>
    <mergeCell ref="A143:A176"/>
    <mergeCell ref="B143:B144"/>
    <mergeCell ref="C143:C144"/>
    <mergeCell ref="L143:L144"/>
    <mergeCell ref="M143:M144"/>
    <mergeCell ref="AO141:AO142"/>
    <mergeCell ref="AP141:AP142"/>
    <mergeCell ref="AR141:AR142"/>
    <mergeCell ref="S139:S140"/>
    <mergeCell ref="AJ139:AJ140"/>
    <mergeCell ref="AK139:AK140"/>
    <mergeCell ref="AL139:AL140"/>
    <mergeCell ref="BF141:BF142"/>
    <mergeCell ref="BG141:BG142"/>
    <mergeCell ref="AS141:AS142"/>
    <mergeCell ref="AT141:AT142"/>
    <mergeCell ref="BF139:BF140"/>
    <mergeCell ref="BG139:BG140"/>
    <mergeCell ref="BC139:BC140"/>
    <mergeCell ref="AR139:AR140"/>
    <mergeCell ref="AS139:AS140"/>
    <mergeCell ref="AT139:AT140"/>
    <mergeCell ref="BC173:BC174"/>
    <mergeCell ref="AY175:AY176"/>
    <mergeCell ref="BA175:BA176"/>
    <mergeCell ref="BC175:BC176"/>
    <mergeCell ref="L141:L142"/>
    <mergeCell ref="BE141:BE142"/>
    <mergeCell ref="BE143:BE144"/>
    <mergeCell ref="BE145:BE146"/>
    <mergeCell ref="AU143:AU176"/>
    <mergeCell ref="AO149:AO150"/>
    <mergeCell ref="O137:O138"/>
    <mergeCell ref="P137:P138"/>
    <mergeCell ref="Q137:Q138"/>
    <mergeCell ref="R137:R138"/>
    <mergeCell ref="S137:S138"/>
    <mergeCell ref="AJ137:AJ138"/>
    <mergeCell ref="B141:B142"/>
    <mergeCell ref="C141:C142"/>
    <mergeCell ref="M139:M140"/>
    <mergeCell ref="N139:N140"/>
    <mergeCell ref="O139:O140"/>
    <mergeCell ref="BN137:BN140"/>
    <mergeCell ref="B139:B140"/>
    <mergeCell ref="C139:C140"/>
    <mergeCell ref="L139:L140"/>
    <mergeCell ref="AK137:AK138"/>
    <mergeCell ref="B137:B138"/>
    <mergeCell ref="C137:C138"/>
    <mergeCell ref="L137:L138"/>
    <mergeCell ref="M137:M138"/>
    <mergeCell ref="N137:N138"/>
    <mergeCell ref="AI141:AI142"/>
    <mergeCell ref="AK141:AK142"/>
    <mergeCell ref="AL141:AL142"/>
    <mergeCell ref="AN141:AN142"/>
    <mergeCell ref="BH141:BH142"/>
    <mergeCell ref="BN141:BN142"/>
    <mergeCell ref="BH139:BH140"/>
    <mergeCell ref="BE137:BE138"/>
    <mergeCell ref="BE139:BE140"/>
    <mergeCell ref="AQ141:AQ142"/>
    <mergeCell ref="AW137:AW138"/>
    <mergeCell ref="AN135:AN136"/>
    <mergeCell ref="AO135:AO136"/>
    <mergeCell ref="AN139:AN140"/>
    <mergeCell ref="AO139:AO140"/>
    <mergeCell ref="P139:P140"/>
    <mergeCell ref="Q139:Q140"/>
    <mergeCell ref="R139:R140"/>
    <mergeCell ref="AL137:AL138"/>
    <mergeCell ref="AN137:AN138"/>
    <mergeCell ref="AO137:AO138"/>
    <mergeCell ref="AR135:AR136"/>
    <mergeCell ref="AS135:AS136"/>
    <mergeCell ref="AT135:AT136"/>
    <mergeCell ref="AS137:AS138"/>
    <mergeCell ref="AT137:AT138"/>
    <mergeCell ref="AP139:AP140"/>
    <mergeCell ref="AQ135:AQ136"/>
    <mergeCell ref="AQ137:AQ138"/>
    <mergeCell ref="AQ139:AQ140"/>
    <mergeCell ref="AP137:AP138"/>
    <mergeCell ref="AP135:AP136"/>
    <mergeCell ref="S135:S136"/>
    <mergeCell ref="AJ135:AJ136"/>
    <mergeCell ref="AK135:AK136"/>
    <mergeCell ref="AL135:AL136"/>
    <mergeCell ref="AI135:AI136"/>
    <mergeCell ref="AI137:AI138"/>
    <mergeCell ref="AI139:AI140"/>
    <mergeCell ref="AR137:AR138"/>
    <mergeCell ref="C133:C134"/>
    <mergeCell ref="L133:L134"/>
    <mergeCell ref="M133:M134"/>
    <mergeCell ref="BN129:BN132"/>
    <mergeCell ref="AN129:AN130"/>
    <mergeCell ref="AO129:AO130"/>
    <mergeCell ref="AP129:AP130"/>
    <mergeCell ref="AR133:AR134"/>
    <mergeCell ref="O133:O134"/>
    <mergeCell ref="P133:P134"/>
    <mergeCell ref="Q133:Q134"/>
    <mergeCell ref="R133:R134"/>
    <mergeCell ref="S133:S134"/>
    <mergeCell ref="AJ133:AJ134"/>
    <mergeCell ref="BN133:BN136"/>
    <mergeCell ref="B135:B136"/>
    <mergeCell ref="C135:C136"/>
    <mergeCell ref="L135:L136"/>
    <mergeCell ref="AT133:AT134"/>
    <mergeCell ref="AK133:AK134"/>
    <mergeCell ref="AL133:AL134"/>
    <mergeCell ref="AN133:AN134"/>
    <mergeCell ref="AO133:AO134"/>
    <mergeCell ref="AP133:AP134"/>
    <mergeCell ref="M135:M136"/>
    <mergeCell ref="N135:N136"/>
    <mergeCell ref="O135:O136"/>
    <mergeCell ref="P135:P136"/>
    <mergeCell ref="Q135:Q136"/>
    <mergeCell ref="R135:R136"/>
    <mergeCell ref="AW129:AW130"/>
    <mergeCell ref="AX129:AX130"/>
    <mergeCell ref="C131:C132"/>
    <mergeCell ref="L131:L132"/>
    <mergeCell ref="AN131:AN132"/>
    <mergeCell ref="Q131:Q132"/>
    <mergeCell ref="AE131:AE132"/>
    <mergeCell ref="AF131:AF132"/>
    <mergeCell ref="AG131:AG132"/>
    <mergeCell ref="AH131:AH132"/>
    <mergeCell ref="AO131:AO132"/>
    <mergeCell ref="AP131:AP132"/>
    <mergeCell ref="AR131:AR132"/>
    <mergeCell ref="AS131:AS132"/>
    <mergeCell ref="AT131:AT132"/>
    <mergeCell ref="R131:R132"/>
    <mergeCell ref="S131:S132"/>
    <mergeCell ref="AJ131:AJ132"/>
    <mergeCell ref="AK131:AK132"/>
    <mergeCell ref="AL131:AL132"/>
    <mergeCell ref="B131:B132"/>
    <mergeCell ref="AR129:AR130"/>
    <mergeCell ref="AS129:AS130"/>
    <mergeCell ref="AT129:AT130"/>
    <mergeCell ref="Q129:Q130"/>
    <mergeCell ref="R129:R130"/>
    <mergeCell ref="S129:S130"/>
    <mergeCell ref="AJ129:AJ130"/>
    <mergeCell ref="AK129:AK130"/>
    <mergeCell ref="AL129:AL130"/>
    <mergeCell ref="O127:O128"/>
    <mergeCell ref="P127:P128"/>
    <mergeCell ref="Q127:Q128"/>
    <mergeCell ref="R127:R128"/>
    <mergeCell ref="B133:B134"/>
    <mergeCell ref="N133:N134"/>
    <mergeCell ref="M131:M132"/>
    <mergeCell ref="N131:N132"/>
    <mergeCell ref="O131:O132"/>
    <mergeCell ref="P131:P132"/>
    <mergeCell ref="L129:L130"/>
    <mergeCell ref="AS127:AS128"/>
    <mergeCell ref="AT127:AT128"/>
    <mergeCell ref="AS133:AS134"/>
    <mergeCell ref="AK127:AK128"/>
    <mergeCell ref="AL127:AL128"/>
    <mergeCell ref="AN127:AN128"/>
    <mergeCell ref="AO127:AO128"/>
    <mergeCell ref="AP127:AP128"/>
    <mergeCell ref="AR127:AR128"/>
    <mergeCell ref="AI131:AI132"/>
    <mergeCell ref="AI133:AI134"/>
    <mergeCell ref="Q125:Q126"/>
    <mergeCell ref="B125:B126"/>
    <mergeCell ref="BG125:BG126"/>
    <mergeCell ref="BF125:BF126"/>
    <mergeCell ref="M129:M130"/>
    <mergeCell ref="N129:N130"/>
    <mergeCell ref="O129:O130"/>
    <mergeCell ref="P129:P130"/>
    <mergeCell ref="B129:B130"/>
    <mergeCell ref="C129:C130"/>
    <mergeCell ref="AR125:AR126"/>
    <mergeCell ref="AS125:AS126"/>
    <mergeCell ref="AT125:AT126"/>
    <mergeCell ref="R125:R126"/>
    <mergeCell ref="S125:S126"/>
    <mergeCell ref="AJ125:AJ126"/>
    <mergeCell ref="AK125:AK126"/>
    <mergeCell ref="AL125:AL126"/>
    <mergeCell ref="AN125:AN126"/>
    <mergeCell ref="S127:S128"/>
    <mergeCell ref="AJ127:AJ128"/>
    <mergeCell ref="AI129:AI130"/>
    <mergeCell ref="AE129:AE130"/>
    <mergeCell ref="AF129:AF130"/>
    <mergeCell ref="AG129:AG130"/>
    <mergeCell ref="AH129:AH130"/>
    <mergeCell ref="AG127:AG128"/>
    <mergeCell ref="AH127:AH128"/>
    <mergeCell ref="AW127:AW128"/>
    <mergeCell ref="AX127:AX128"/>
    <mergeCell ref="BG127:BG128"/>
    <mergeCell ref="BE129:BE130"/>
    <mergeCell ref="BN125:BN128"/>
    <mergeCell ref="B127:B128"/>
    <mergeCell ref="C127:C128"/>
    <mergeCell ref="L127:L128"/>
    <mergeCell ref="M127:M128"/>
    <mergeCell ref="N127:N128"/>
    <mergeCell ref="AO125:AO126"/>
    <mergeCell ref="AP125:AP126"/>
    <mergeCell ref="C125:C126"/>
    <mergeCell ref="L125:L126"/>
    <mergeCell ref="O123:O124"/>
    <mergeCell ref="P123:P124"/>
    <mergeCell ref="Q123:Q124"/>
    <mergeCell ref="R123:R124"/>
    <mergeCell ref="M125:M126"/>
    <mergeCell ref="N125:N126"/>
    <mergeCell ref="O125:O126"/>
    <mergeCell ref="P125:P126"/>
    <mergeCell ref="BE125:BE126"/>
    <mergeCell ref="BN121:BN124"/>
    <mergeCell ref="AS121:AS122"/>
    <mergeCell ref="AT121:AT122"/>
    <mergeCell ref="AI121:AI122"/>
    <mergeCell ref="AI123:AI124"/>
    <mergeCell ref="AI125:AI126"/>
    <mergeCell ref="AI127:AI128"/>
    <mergeCell ref="AE125:AE126"/>
    <mergeCell ref="AF125:AF126"/>
    <mergeCell ref="AG125:AG126"/>
    <mergeCell ref="AH125:AH126"/>
    <mergeCell ref="AE127:AE128"/>
    <mergeCell ref="AF127:AF128"/>
    <mergeCell ref="B121:B122"/>
    <mergeCell ref="C121:C122"/>
    <mergeCell ref="L121:L122"/>
    <mergeCell ref="BG121:BG122"/>
    <mergeCell ref="BH121:BH122"/>
    <mergeCell ref="BF123:BF124"/>
    <mergeCell ref="S123:S124"/>
    <mergeCell ref="AJ123:AJ124"/>
    <mergeCell ref="AL121:AL122"/>
    <mergeCell ref="AN121:AN122"/>
    <mergeCell ref="BF121:BF122"/>
    <mergeCell ref="M121:M122"/>
    <mergeCell ref="N121:N122"/>
    <mergeCell ref="O121:O122"/>
    <mergeCell ref="P121:P122"/>
    <mergeCell ref="Q121:Q122"/>
    <mergeCell ref="B123:B124"/>
    <mergeCell ref="C123:C124"/>
    <mergeCell ref="L123:L124"/>
    <mergeCell ref="M123:M124"/>
    <mergeCell ref="N123:N124"/>
    <mergeCell ref="AO121:AO122"/>
    <mergeCell ref="R121:R122"/>
    <mergeCell ref="S121:S122"/>
    <mergeCell ref="AJ121:AJ122"/>
    <mergeCell ref="AK121:AK122"/>
    <mergeCell ref="AP123:AP124"/>
    <mergeCell ref="AR123:AR124"/>
    <mergeCell ref="BE121:BE122"/>
    <mergeCell ref="BE123:BE124"/>
    <mergeCell ref="AP121:AP122"/>
    <mergeCell ref="AR121:AR122"/>
    <mergeCell ref="AK109:AK110"/>
    <mergeCell ref="AL109:AL110"/>
    <mergeCell ref="AN109:AN110"/>
    <mergeCell ref="B111:B112"/>
    <mergeCell ref="C111:C112"/>
    <mergeCell ref="L111:L112"/>
    <mergeCell ref="M111:M112"/>
    <mergeCell ref="AJ109:AJ110"/>
    <mergeCell ref="AI113:AI114"/>
    <mergeCell ref="AI115:AI116"/>
    <mergeCell ref="AI117:AI118"/>
    <mergeCell ref="AK115:AK116"/>
    <mergeCell ref="AI119:AI120"/>
    <mergeCell ref="N115:N116"/>
    <mergeCell ref="O115:O116"/>
    <mergeCell ref="P115:P116"/>
    <mergeCell ref="AR119:AR120"/>
    <mergeCell ref="AJ119:AJ120"/>
    <mergeCell ref="AK119:AK120"/>
    <mergeCell ref="AL119:AL120"/>
    <mergeCell ref="AN119:AN120"/>
    <mergeCell ref="AO119:AO120"/>
    <mergeCell ref="AP119:AP120"/>
    <mergeCell ref="AP117:AP118"/>
    <mergeCell ref="AR117:AR118"/>
    <mergeCell ref="O117:O118"/>
    <mergeCell ref="P117:P118"/>
    <mergeCell ref="Q117:Q118"/>
    <mergeCell ref="R117:R118"/>
    <mergeCell ref="S117:S118"/>
    <mergeCell ref="AJ117:AJ118"/>
    <mergeCell ref="R109:R110"/>
    <mergeCell ref="AR111:AR112"/>
    <mergeCell ref="AT113:AT114"/>
    <mergeCell ref="BC115:BC116"/>
    <mergeCell ref="B119:B120"/>
    <mergeCell ref="C119:C120"/>
    <mergeCell ref="L119:L120"/>
    <mergeCell ref="M119:M120"/>
    <mergeCell ref="AS117:AS118"/>
    <mergeCell ref="AT117:AT118"/>
    <mergeCell ref="AK117:AK118"/>
    <mergeCell ref="AL117:AL118"/>
    <mergeCell ref="AN117:AN118"/>
    <mergeCell ref="AO117:AO118"/>
    <mergeCell ref="N119:N120"/>
    <mergeCell ref="O119:O120"/>
    <mergeCell ref="P119:P120"/>
    <mergeCell ref="Q119:Q120"/>
    <mergeCell ref="R119:R120"/>
    <mergeCell ref="S119:S120"/>
    <mergeCell ref="AS119:AS120"/>
    <mergeCell ref="AT119:AT120"/>
    <mergeCell ref="AT115:AT116"/>
    <mergeCell ref="AP113:AP114"/>
    <mergeCell ref="AR113:AR114"/>
    <mergeCell ref="B117:B118"/>
    <mergeCell ref="C117:C118"/>
    <mergeCell ref="L117:L118"/>
    <mergeCell ref="M117:M118"/>
    <mergeCell ref="N117:N118"/>
    <mergeCell ref="S115:S116"/>
    <mergeCell ref="BA119:BA120"/>
    <mergeCell ref="BC119:BC120"/>
    <mergeCell ref="AS113:AS114"/>
    <mergeCell ref="Q115:Q116"/>
    <mergeCell ref="R115:R116"/>
    <mergeCell ref="AJ115:AJ116"/>
    <mergeCell ref="B113:B114"/>
    <mergeCell ref="C113:C114"/>
    <mergeCell ref="L113:L114"/>
    <mergeCell ref="AL115:AL116"/>
    <mergeCell ref="AN115:AN116"/>
    <mergeCell ref="AO115:AO116"/>
    <mergeCell ref="AP115:AP116"/>
    <mergeCell ref="AR115:AR116"/>
    <mergeCell ref="AJ113:AJ114"/>
    <mergeCell ref="AK113:AK114"/>
    <mergeCell ref="AL113:AL114"/>
    <mergeCell ref="AN113:AN114"/>
    <mergeCell ref="M113:M114"/>
    <mergeCell ref="N113:N114"/>
    <mergeCell ref="O113:O114"/>
    <mergeCell ref="P113:P114"/>
    <mergeCell ref="Q113:Q114"/>
    <mergeCell ref="AQ115:AQ116"/>
    <mergeCell ref="S111:S112"/>
    <mergeCell ref="AH113:AH114"/>
    <mergeCell ref="AE115:AE116"/>
    <mergeCell ref="AG109:AG110"/>
    <mergeCell ref="AH109:AH110"/>
    <mergeCell ref="R111:R112"/>
    <mergeCell ref="BN113:BN116"/>
    <mergeCell ref="B115:B116"/>
    <mergeCell ref="C115:C116"/>
    <mergeCell ref="L115:L116"/>
    <mergeCell ref="M115:M116"/>
    <mergeCell ref="R113:R114"/>
    <mergeCell ref="S113:S114"/>
    <mergeCell ref="O109:O110"/>
    <mergeCell ref="P109:P110"/>
    <mergeCell ref="Q109:Q110"/>
    <mergeCell ref="AM109:AM110"/>
    <mergeCell ref="AE111:AE112"/>
    <mergeCell ref="AF111:AF112"/>
    <mergeCell ref="AG111:AG112"/>
    <mergeCell ref="AH111:AH112"/>
    <mergeCell ref="AE109:AE110"/>
    <mergeCell ref="AF109:AF110"/>
    <mergeCell ref="S109:S110"/>
    <mergeCell ref="AP111:AP112"/>
    <mergeCell ref="N111:N112"/>
    <mergeCell ref="O111:O112"/>
    <mergeCell ref="P111:P112"/>
    <mergeCell ref="Q111:Q112"/>
    <mergeCell ref="AI109:AI110"/>
    <mergeCell ref="AI111:AI112"/>
    <mergeCell ref="N109:N110"/>
    <mergeCell ref="O107:O108"/>
    <mergeCell ref="P107:P108"/>
    <mergeCell ref="Q107:Q108"/>
    <mergeCell ref="R107:R108"/>
    <mergeCell ref="S107:S108"/>
    <mergeCell ref="A109:A142"/>
    <mergeCell ref="B109:B110"/>
    <mergeCell ref="C109:C110"/>
    <mergeCell ref="L109:L110"/>
    <mergeCell ref="M109:M110"/>
    <mergeCell ref="AK107:AK108"/>
    <mergeCell ref="AJ107:AJ108"/>
    <mergeCell ref="A75:A108"/>
    <mergeCell ref="B75:B76"/>
    <mergeCell ref="C75:C76"/>
    <mergeCell ref="AQ107:AQ108"/>
    <mergeCell ref="AI105:AI106"/>
    <mergeCell ref="AI107:AI108"/>
    <mergeCell ref="AE107:AE108"/>
    <mergeCell ref="AF107:AF108"/>
    <mergeCell ref="AG107:AG108"/>
    <mergeCell ref="AH107:AH108"/>
    <mergeCell ref="AE105:AE106"/>
    <mergeCell ref="AF105:AF106"/>
    <mergeCell ref="AG105:AG106"/>
    <mergeCell ref="AN105:AN106"/>
    <mergeCell ref="M105:M106"/>
    <mergeCell ref="AO109:AO110"/>
    <mergeCell ref="AO111:AO112"/>
    <mergeCell ref="AJ111:AJ112"/>
    <mergeCell ref="AK111:AK112"/>
    <mergeCell ref="AL111:AL112"/>
    <mergeCell ref="AR105:AR106"/>
    <mergeCell ref="AS105:AS106"/>
    <mergeCell ref="AT105:AT106"/>
    <mergeCell ref="R105:R106"/>
    <mergeCell ref="S105:S106"/>
    <mergeCell ref="AJ105:AJ106"/>
    <mergeCell ref="AK105:AK106"/>
    <mergeCell ref="AL105:AL106"/>
    <mergeCell ref="AK123:AK124"/>
    <mergeCell ref="AL123:AL124"/>
    <mergeCell ref="AN123:AN124"/>
    <mergeCell ref="AO123:AO124"/>
    <mergeCell ref="AE119:AE120"/>
    <mergeCell ref="AF119:AF120"/>
    <mergeCell ref="AG119:AG120"/>
    <mergeCell ref="AH119:AH120"/>
    <mergeCell ref="AF115:AF116"/>
    <mergeCell ref="AG115:AG116"/>
    <mergeCell ref="AH115:AH116"/>
    <mergeCell ref="AE117:AE118"/>
    <mergeCell ref="AF117:AF118"/>
    <mergeCell ref="AG117:AG118"/>
    <mergeCell ref="AH117:AH118"/>
    <mergeCell ref="AE113:AE114"/>
    <mergeCell ref="AF113:AF114"/>
    <mergeCell ref="AG113:AG114"/>
    <mergeCell ref="AL107:AL108"/>
    <mergeCell ref="AN107:AN108"/>
    <mergeCell ref="AO107:AO108"/>
    <mergeCell ref="AP107:AP108"/>
    <mergeCell ref="AR107:AR108"/>
    <mergeCell ref="AN111:AN112"/>
    <mergeCell ref="B107:B108"/>
    <mergeCell ref="C107:C108"/>
    <mergeCell ref="L107:L108"/>
    <mergeCell ref="M107:M108"/>
    <mergeCell ref="N107:N108"/>
    <mergeCell ref="AM107:AM108"/>
    <mergeCell ref="BH107:BH108"/>
    <mergeCell ref="BF109:BF110"/>
    <mergeCell ref="AS111:AS112"/>
    <mergeCell ref="AT111:AT112"/>
    <mergeCell ref="AU109:AU142"/>
    <mergeCell ref="BN117:BN120"/>
    <mergeCell ref="AS123:AS124"/>
    <mergeCell ref="AT123:AT124"/>
    <mergeCell ref="AS115:AS116"/>
    <mergeCell ref="BE119:BE120"/>
    <mergeCell ref="AK103:AK104"/>
    <mergeCell ref="AL103:AL104"/>
    <mergeCell ref="AN103:AN104"/>
    <mergeCell ref="AO103:AO104"/>
    <mergeCell ref="BN109:BN112"/>
    <mergeCell ref="AP109:AP110"/>
    <mergeCell ref="AR109:AR110"/>
    <mergeCell ref="AS109:AS110"/>
    <mergeCell ref="AT109:AT110"/>
    <mergeCell ref="BF105:BF106"/>
    <mergeCell ref="BN103:BN106"/>
    <mergeCell ref="AS103:AS104"/>
    <mergeCell ref="AT103:AT104"/>
    <mergeCell ref="AS107:AS108"/>
    <mergeCell ref="AT107:AT108"/>
    <mergeCell ref="BN107:BN108"/>
    <mergeCell ref="BG105:BG106"/>
    <mergeCell ref="BH105:BH106"/>
    <mergeCell ref="BF107:BF108"/>
    <mergeCell ref="BG107:BG108"/>
    <mergeCell ref="AQ101:AQ102"/>
    <mergeCell ref="AQ103:AQ104"/>
    <mergeCell ref="AQ105:AQ106"/>
    <mergeCell ref="AE103:AE104"/>
    <mergeCell ref="AR99:AR100"/>
    <mergeCell ref="AJ99:AJ100"/>
    <mergeCell ref="AK99:AK100"/>
    <mergeCell ref="AL99:AL100"/>
    <mergeCell ref="AN99:AN100"/>
    <mergeCell ref="AO99:AO100"/>
    <mergeCell ref="AR101:AR102"/>
    <mergeCell ref="AS101:AS102"/>
    <mergeCell ref="AT101:AT102"/>
    <mergeCell ref="BF103:BF104"/>
    <mergeCell ref="BG103:BG104"/>
    <mergeCell ref="BH103:BH104"/>
    <mergeCell ref="BA105:BA106"/>
    <mergeCell ref="BC105:BC106"/>
    <mergeCell ref="AY107:AY108"/>
    <mergeCell ref="AY103:AY104"/>
    <mergeCell ref="BA103:BA104"/>
    <mergeCell ref="BC103:BC104"/>
    <mergeCell ref="AW105:AW106"/>
    <mergeCell ref="AX105:AX106"/>
    <mergeCell ref="AW107:AW108"/>
    <mergeCell ref="AX107:AX108"/>
    <mergeCell ref="AO105:AO106"/>
    <mergeCell ref="AP105:AP106"/>
    <mergeCell ref="B99:B100"/>
    <mergeCell ref="C99:C100"/>
    <mergeCell ref="L99:L100"/>
    <mergeCell ref="AS99:AS100"/>
    <mergeCell ref="AT99:AT100"/>
    <mergeCell ref="B101:B102"/>
    <mergeCell ref="C101:C102"/>
    <mergeCell ref="L101:L102"/>
    <mergeCell ref="AP99:AP100"/>
    <mergeCell ref="B105:B106"/>
    <mergeCell ref="C105:C106"/>
    <mergeCell ref="L105:L106"/>
    <mergeCell ref="AN101:AN102"/>
    <mergeCell ref="AO101:AO102"/>
    <mergeCell ref="AP101:AP102"/>
    <mergeCell ref="AJ103:AJ104"/>
    <mergeCell ref="B103:B104"/>
    <mergeCell ref="C103:C104"/>
    <mergeCell ref="L103:L104"/>
    <mergeCell ref="M103:M104"/>
    <mergeCell ref="N103:N104"/>
    <mergeCell ref="AF103:AF104"/>
    <mergeCell ref="AG103:AG104"/>
    <mergeCell ref="AH103:AH104"/>
    <mergeCell ref="AI103:AI104"/>
    <mergeCell ref="AM103:AM104"/>
    <mergeCell ref="AM105:AM106"/>
    <mergeCell ref="AH105:AH106"/>
    <mergeCell ref="N105:N106"/>
    <mergeCell ref="O105:O106"/>
    <mergeCell ref="P105:P106"/>
    <mergeCell ref="Q105:Q106"/>
    <mergeCell ref="M101:M102"/>
    <mergeCell ref="N101:N102"/>
    <mergeCell ref="O101:O102"/>
    <mergeCell ref="AJ97:AJ98"/>
    <mergeCell ref="P101:P102"/>
    <mergeCell ref="M99:M100"/>
    <mergeCell ref="BG97:BG98"/>
    <mergeCell ref="BH97:BH98"/>
    <mergeCell ref="BF99:BF100"/>
    <mergeCell ref="BG99:BG100"/>
    <mergeCell ref="BH99:BH100"/>
    <mergeCell ref="S101:S102"/>
    <mergeCell ref="AJ101:AJ102"/>
    <mergeCell ref="AK101:AK102"/>
    <mergeCell ref="AL101:AL102"/>
    <mergeCell ref="AK97:AK98"/>
    <mergeCell ref="AQ99:AQ100"/>
    <mergeCell ref="AQ97:AQ98"/>
    <mergeCell ref="BF101:BF102"/>
    <mergeCell ref="BF97:BF98"/>
    <mergeCell ref="BG101:BG102"/>
    <mergeCell ref="BH101:BH102"/>
    <mergeCell ref="AY99:AY100"/>
    <mergeCell ref="BA99:BA100"/>
    <mergeCell ref="BC99:BC100"/>
    <mergeCell ref="AI101:AI102"/>
    <mergeCell ref="AM101:AM102"/>
    <mergeCell ref="Q101:Q102"/>
    <mergeCell ref="R101:R102"/>
    <mergeCell ref="AS97:AS98"/>
    <mergeCell ref="AT97:AT98"/>
    <mergeCell ref="AE101:AE102"/>
    <mergeCell ref="BN99:BN102"/>
    <mergeCell ref="O103:O104"/>
    <mergeCell ref="P103:P104"/>
    <mergeCell ref="Q103:Q104"/>
    <mergeCell ref="R103:R104"/>
    <mergeCell ref="S103:S104"/>
    <mergeCell ref="M97:M98"/>
    <mergeCell ref="N97:N98"/>
    <mergeCell ref="O97:O98"/>
    <mergeCell ref="P97:P98"/>
    <mergeCell ref="Q97:Q98"/>
    <mergeCell ref="O99:O100"/>
    <mergeCell ref="P99:P100"/>
    <mergeCell ref="AP103:AP104"/>
    <mergeCell ref="AR103:AR104"/>
    <mergeCell ref="Q99:Q100"/>
    <mergeCell ref="R99:R100"/>
    <mergeCell ref="S99:S100"/>
    <mergeCell ref="AL97:AL98"/>
    <mergeCell ref="AN97:AN98"/>
    <mergeCell ref="AI97:AI98"/>
    <mergeCell ref="AI99:AI100"/>
    <mergeCell ref="AM99:AM100"/>
    <mergeCell ref="N99:N100"/>
    <mergeCell ref="AM97:AM98"/>
    <mergeCell ref="AO97:AO98"/>
    <mergeCell ref="AP97:AP98"/>
    <mergeCell ref="AR97:AR98"/>
    <mergeCell ref="AE99:AE100"/>
    <mergeCell ref="AF99:AF100"/>
    <mergeCell ref="AG99:AG100"/>
    <mergeCell ref="AH99:AH100"/>
    <mergeCell ref="AS95:AS96"/>
    <mergeCell ref="AT95:AT96"/>
    <mergeCell ref="Q95:Q96"/>
    <mergeCell ref="R95:R96"/>
    <mergeCell ref="S95:S96"/>
    <mergeCell ref="AJ95:AJ96"/>
    <mergeCell ref="AK95:AK96"/>
    <mergeCell ref="AL95:AL96"/>
    <mergeCell ref="AQ95:AQ96"/>
    <mergeCell ref="AE93:AE94"/>
    <mergeCell ref="AF93:AF94"/>
    <mergeCell ref="AG93:AG94"/>
    <mergeCell ref="BN95:BN98"/>
    <mergeCell ref="B97:B98"/>
    <mergeCell ref="C97:C98"/>
    <mergeCell ref="L97:L98"/>
    <mergeCell ref="AN95:AN96"/>
    <mergeCell ref="AO95:AO96"/>
    <mergeCell ref="Q93:Q94"/>
    <mergeCell ref="R93:R94"/>
    <mergeCell ref="AI95:AI96"/>
    <mergeCell ref="B93:B94"/>
    <mergeCell ref="C93:C94"/>
    <mergeCell ref="L93:L94"/>
    <mergeCell ref="AI93:AI94"/>
    <mergeCell ref="M95:M96"/>
    <mergeCell ref="N95:N96"/>
    <mergeCell ref="O95:O96"/>
    <mergeCell ref="AP93:AP94"/>
    <mergeCell ref="AR93:AR94"/>
    <mergeCell ref="R97:R98"/>
    <mergeCell ref="S97:S98"/>
    <mergeCell ref="AL93:AL94"/>
    <mergeCell ref="AN93:AN94"/>
    <mergeCell ref="N91:N92"/>
    <mergeCell ref="AI91:AI92"/>
    <mergeCell ref="P95:P96"/>
    <mergeCell ref="B95:B96"/>
    <mergeCell ref="C95:C96"/>
    <mergeCell ref="L95:L96"/>
    <mergeCell ref="M93:M94"/>
    <mergeCell ref="N93:N94"/>
    <mergeCell ref="O93:O94"/>
    <mergeCell ref="P93:P94"/>
    <mergeCell ref="AR91:AR92"/>
    <mergeCell ref="O91:O92"/>
    <mergeCell ref="P91:P92"/>
    <mergeCell ref="Q91:Q92"/>
    <mergeCell ref="R91:R92"/>
    <mergeCell ref="S91:S92"/>
    <mergeCell ref="AJ91:AJ92"/>
    <mergeCell ref="AE95:AE96"/>
    <mergeCell ref="AP95:AP96"/>
    <mergeCell ref="AR95:AR96"/>
    <mergeCell ref="AF95:AF96"/>
    <mergeCell ref="AG95:AG96"/>
    <mergeCell ref="AG91:AG92"/>
    <mergeCell ref="AQ91:AQ92"/>
    <mergeCell ref="AO93:AO94"/>
    <mergeCell ref="AW87:AW88"/>
    <mergeCell ref="AX87:AX88"/>
    <mergeCell ref="AW89:AW90"/>
    <mergeCell ref="AX89:AX90"/>
    <mergeCell ref="AW91:AW92"/>
    <mergeCell ref="AX91:AX92"/>
    <mergeCell ref="B89:B90"/>
    <mergeCell ref="C89:C90"/>
    <mergeCell ref="L89:L90"/>
    <mergeCell ref="AK91:AK92"/>
    <mergeCell ref="AL91:AL92"/>
    <mergeCell ref="AN91:AN92"/>
    <mergeCell ref="B91:B92"/>
    <mergeCell ref="C91:C92"/>
    <mergeCell ref="L91:L92"/>
    <mergeCell ref="M91:M92"/>
    <mergeCell ref="M89:M90"/>
    <mergeCell ref="N89:N90"/>
    <mergeCell ref="O89:O90"/>
    <mergeCell ref="AO91:AO92"/>
    <mergeCell ref="AP91:AP92"/>
    <mergeCell ref="Q89:Q90"/>
    <mergeCell ref="R89:R90"/>
    <mergeCell ref="S89:S90"/>
    <mergeCell ref="AH91:AH92"/>
    <mergeCell ref="AH93:AH94"/>
    <mergeCell ref="AS93:AS94"/>
    <mergeCell ref="AT93:AT94"/>
    <mergeCell ref="S93:S94"/>
    <mergeCell ref="AJ93:AJ94"/>
    <mergeCell ref="AK93:AK94"/>
    <mergeCell ref="AS89:AS90"/>
    <mergeCell ref="AY91:AY92"/>
    <mergeCell ref="AS91:AS92"/>
    <mergeCell ref="BF87:BF88"/>
    <mergeCell ref="BG87:BG88"/>
    <mergeCell ref="BH87:BH88"/>
    <mergeCell ref="BF89:BF90"/>
    <mergeCell ref="BG89:BG90"/>
    <mergeCell ref="BH89:BH90"/>
    <mergeCell ref="BF91:BF92"/>
    <mergeCell ref="BG91:BG92"/>
    <mergeCell ref="BH91:BH92"/>
    <mergeCell ref="AQ93:AQ94"/>
    <mergeCell ref="BH93:BH94"/>
    <mergeCell ref="BF93:BF94"/>
    <mergeCell ref="BG93:BG94"/>
    <mergeCell ref="BA87:BA88"/>
    <mergeCell ref="BC87:BC88"/>
    <mergeCell ref="BA91:BA92"/>
    <mergeCell ref="BC91:BC92"/>
    <mergeCell ref="AY93:AY94"/>
    <mergeCell ref="BA93:BA94"/>
    <mergeCell ref="BC93:BC94"/>
    <mergeCell ref="B87:B88"/>
    <mergeCell ref="C87:C88"/>
    <mergeCell ref="L87:L88"/>
    <mergeCell ref="M87:M88"/>
    <mergeCell ref="N87:N88"/>
    <mergeCell ref="BN87:BN90"/>
    <mergeCell ref="AS87:AS88"/>
    <mergeCell ref="AT87:AT88"/>
    <mergeCell ref="AT89:AT90"/>
    <mergeCell ref="P89:P90"/>
    <mergeCell ref="AP85:AP86"/>
    <mergeCell ref="AR85:AR86"/>
    <mergeCell ref="AS85:AS86"/>
    <mergeCell ref="AT85:AT86"/>
    <mergeCell ref="Q85:Q86"/>
    <mergeCell ref="R85:R86"/>
    <mergeCell ref="S85:S86"/>
    <mergeCell ref="AJ85:AJ86"/>
    <mergeCell ref="AK85:AK86"/>
    <mergeCell ref="AL85:AL86"/>
    <mergeCell ref="AK87:AK88"/>
    <mergeCell ref="AL87:AL88"/>
    <mergeCell ref="AN87:AN88"/>
    <mergeCell ref="AO87:AO88"/>
    <mergeCell ref="BG85:BG86"/>
    <mergeCell ref="BH85:BH86"/>
    <mergeCell ref="AY89:AY90"/>
    <mergeCell ref="BA89:BA90"/>
    <mergeCell ref="AY85:AY86"/>
    <mergeCell ref="BA85:BA86"/>
    <mergeCell ref="BC85:BC86"/>
    <mergeCell ref="AY87:AY88"/>
    <mergeCell ref="AM91:AM92"/>
    <mergeCell ref="BN79:BN82"/>
    <mergeCell ref="BG83:BG84"/>
    <mergeCell ref="BH83:BH84"/>
    <mergeCell ref="BH81:BH82"/>
    <mergeCell ref="BN83:BN86"/>
    <mergeCell ref="BE87:BE88"/>
    <mergeCell ref="BE89:BE90"/>
    <mergeCell ref="BE91:BE92"/>
    <mergeCell ref="O85:O86"/>
    <mergeCell ref="P85:P86"/>
    <mergeCell ref="BE85:BE86"/>
    <mergeCell ref="AU75:AU108"/>
    <mergeCell ref="O83:O84"/>
    <mergeCell ref="P83:P84"/>
    <mergeCell ref="AN85:AN86"/>
    <mergeCell ref="AO85:AO86"/>
    <mergeCell ref="AE83:AE84"/>
    <mergeCell ref="AR83:AR84"/>
    <mergeCell ref="AS83:AS84"/>
    <mergeCell ref="AT83:AT84"/>
    <mergeCell ref="R83:R84"/>
    <mergeCell ref="S83:S84"/>
    <mergeCell ref="AJ83:AJ84"/>
    <mergeCell ref="AK83:AK84"/>
    <mergeCell ref="AL83:AL84"/>
    <mergeCell ref="AN83:AN84"/>
    <mergeCell ref="BF83:BF84"/>
    <mergeCell ref="BN91:BN94"/>
    <mergeCell ref="AT91:AT92"/>
    <mergeCell ref="AL89:AL90"/>
    <mergeCell ref="AN89:AN90"/>
    <mergeCell ref="AP87:AP88"/>
    <mergeCell ref="AR87:AR88"/>
    <mergeCell ref="O87:O88"/>
    <mergeCell ref="P87:P88"/>
    <mergeCell ref="Q87:Q88"/>
    <mergeCell ref="AJ89:AJ90"/>
    <mergeCell ref="AK89:AK90"/>
    <mergeCell ref="R87:R88"/>
    <mergeCell ref="S87:S88"/>
    <mergeCell ref="AH87:AH88"/>
    <mergeCell ref="Q83:Q84"/>
    <mergeCell ref="AI83:AI84"/>
    <mergeCell ref="AI85:AI86"/>
    <mergeCell ref="AM83:AM84"/>
    <mergeCell ref="AM85:AM86"/>
    <mergeCell ref="AF83:AF84"/>
    <mergeCell ref="AG83:AG84"/>
    <mergeCell ref="AH83:AH84"/>
    <mergeCell ref="AH85:AH86"/>
    <mergeCell ref="AE87:AE88"/>
    <mergeCell ref="AF87:AF88"/>
    <mergeCell ref="AG87:AG88"/>
    <mergeCell ref="AI87:AI88"/>
    <mergeCell ref="AI89:AI90"/>
    <mergeCell ref="AM87:AM88"/>
    <mergeCell ref="AM89:AM90"/>
    <mergeCell ref="AO89:AO90"/>
    <mergeCell ref="AP89:AP90"/>
    <mergeCell ref="AR89:AR90"/>
    <mergeCell ref="AF81:AF82"/>
    <mergeCell ref="AG81:AG82"/>
    <mergeCell ref="B81:B82"/>
    <mergeCell ref="C81:C82"/>
    <mergeCell ref="L81:L82"/>
    <mergeCell ref="AT79:AT80"/>
    <mergeCell ref="AJ79:AJ80"/>
    <mergeCell ref="AK79:AK80"/>
    <mergeCell ref="B83:B84"/>
    <mergeCell ref="C83:C84"/>
    <mergeCell ref="L83:L84"/>
    <mergeCell ref="R81:R82"/>
    <mergeCell ref="S81:S82"/>
    <mergeCell ref="AJ81:AJ82"/>
    <mergeCell ref="M81:M82"/>
    <mergeCell ref="N81:N82"/>
    <mergeCell ref="O81:O82"/>
    <mergeCell ref="P81:P82"/>
    <mergeCell ref="M83:M84"/>
    <mergeCell ref="N83:N84"/>
    <mergeCell ref="S79:S80"/>
    <mergeCell ref="AR79:AR80"/>
    <mergeCell ref="AS79:AS80"/>
    <mergeCell ref="AH81:AH82"/>
    <mergeCell ref="Q79:Q80"/>
    <mergeCell ref="R79:R80"/>
    <mergeCell ref="AH79:AH80"/>
    <mergeCell ref="AE81:AE82"/>
    <mergeCell ref="AE75:AE76"/>
    <mergeCell ref="AF75:AF76"/>
    <mergeCell ref="N75:N76"/>
    <mergeCell ref="O75:O76"/>
    <mergeCell ref="R75:R76"/>
    <mergeCell ref="S75:S76"/>
    <mergeCell ref="B85:B86"/>
    <mergeCell ref="C85:C86"/>
    <mergeCell ref="L85:L86"/>
    <mergeCell ref="AO83:AO84"/>
    <mergeCell ref="AP83:AP84"/>
    <mergeCell ref="M85:M86"/>
    <mergeCell ref="N85:N86"/>
    <mergeCell ref="AS81:AS82"/>
    <mergeCell ref="AT81:AT82"/>
    <mergeCell ref="Q81:Q82"/>
    <mergeCell ref="AL81:AL82"/>
    <mergeCell ref="AO77:AO78"/>
    <mergeCell ref="AP77:AP78"/>
    <mergeCell ref="AR77:AR78"/>
    <mergeCell ref="AN81:AN82"/>
    <mergeCell ref="AK77:AK78"/>
    <mergeCell ref="AL77:AL78"/>
    <mergeCell ref="AN77:AN78"/>
    <mergeCell ref="AL79:AL80"/>
    <mergeCell ref="AS77:AS78"/>
    <mergeCell ref="AM81:AM82"/>
    <mergeCell ref="AQ79:AQ80"/>
    <mergeCell ref="AQ81:AQ82"/>
    <mergeCell ref="AN79:AN80"/>
    <mergeCell ref="AO79:AO80"/>
    <mergeCell ref="AP79:AP80"/>
    <mergeCell ref="AJ75:AJ76"/>
    <mergeCell ref="AK75:AK76"/>
    <mergeCell ref="AI79:AI80"/>
    <mergeCell ref="N79:N80"/>
    <mergeCell ref="O79:O80"/>
    <mergeCell ref="P79:P80"/>
    <mergeCell ref="B77:B78"/>
    <mergeCell ref="C77:C78"/>
    <mergeCell ref="L77:L78"/>
    <mergeCell ref="M77:M78"/>
    <mergeCell ref="N77:N78"/>
    <mergeCell ref="M75:M76"/>
    <mergeCell ref="S73:S74"/>
    <mergeCell ref="AJ73:AJ74"/>
    <mergeCell ref="AK73:AK74"/>
    <mergeCell ref="Q73:Q74"/>
    <mergeCell ref="AF79:AF80"/>
    <mergeCell ref="AG79:AG80"/>
    <mergeCell ref="B73:B74"/>
    <mergeCell ref="C73:C74"/>
    <mergeCell ref="L73:L74"/>
    <mergeCell ref="AE77:AE78"/>
    <mergeCell ref="AF77:AF78"/>
    <mergeCell ref="AG77:AG78"/>
    <mergeCell ref="AH77:AH78"/>
    <mergeCell ref="B79:B80"/>
    <mergeCell ref="C79:C80"/>
    <mergeCell ref="L79:L80"/>
    <mergeCell ref="M79:M80"/>
    <mergeCell ref="L75:L76"/>
    <mergeCell ref="AI75:AI76"/>
    <mergeCell ref="AI77:AI78"/>
    <mergeCell ref="BN75:BN78"/>
    <mergeCell ref="AN75:AN76"/>
    <mergeCell ref="AO75:AO76"/>
    <mergeCell ref="AP75:AP76"/>
    <mergeCell ref="AR75:AR76"/>
    <mergeCell ref="BN73:BN74"/>
    <mergeCell ref="AN73:AN74"/>
    <mergeCell ref="AO73:AO74"/>
    <mergeCell ref="AP73:AP74"/>
    <mergeCell ref="AR73:AR74"/>
    <mergeCell ref="AS73:AS74"/>
    <mergeCell ref="AT73:AT74"/>
    <mergeCell ref="AT75:AT76"/>
    <mergeCell ref="BC73:BC74"/>
    <mergeCell ref="AQ77:AQ78"/>
    <mergeCell ref="O77:O78"/>
    <mergeCell ref="P77:P78"/>
    <mergeCell ref="Q77:Q78"/>
    <mergeCell ref="R77:R78"/>
    <mergeCell ref="S77:S78"/>
    <mergeCell ref="AJ77:AJ78"/>
    <mergeCell ref="Q75:Q76"/>
    <mergeCell ref="P75:P76"/>
    <mergeCell ref="BF75:BF76"/>
    <mergeCell ref="BG75:BG76"/>
    <mergeCell ref="BH75:BH76"/>
    <mergeCell ref="BF77:BF78"/>
    <mergeCell ref="BG77:BG78"/>
    <mergeCell ref="BH77:BH78"/>
    <mergeCell ref="BC77:BC78"/>
    <mergeCell ref="AT77:AT78"/>
    <mergeCell ref="R73:R74"/>
    <mergeCell ref="AS71:AS72"/>
    <mergeCell ref="AT71:AT72"/>
    <mergeCell ref="M69:M70"/>
    <mergeCell ref="N69:N70"/>
    <mergeCell ref="O69:O70"/>
    <mergeCell ref="P69:P70"/>
    <mergeCell ref="Q69:Q70"/>
    <mergeCell ref="AI73:AI74"/>
    <mergeCell ref="N73:N74"/>
    <mergeCell ref="O73:O74"/>
    <mergeCell ref="AQ73:AQ74"/>
    <mergeCell ref="AE71:AE72"/>
    <mergeCell ref="AF71:AF72"/>
    <mergeCell ref="AG71:AG72"/>
    <mergeCell ref="AH71:AH72"/>
    <mergeCell ref="AE73:AE74"/>
    <mergeCell ref="AF73:AF74"/>
    <mergeCell ref="AG73:AG74"/>
    <mergeCell ref="R69:R70"/>
    <mergeCell ref="S69:S70"/>
    <mergeCell ref="AJ69:AJ70"/>
    <mergeCell ref="AK69:AK70"/>
    <mergeCell ref="AL69:AL70"/>
    <mergeCell ref="AN69:AN70"/>
    <mergeCell ref="AH73:AH74"/>
    <mergeCell ref="M65:M66"/>
    <mergeCell ref="N65:N66"/>
    <mergeCell ref="BN69:BN72"/>
    <mergeCell ref="B71:B72"/>
    <mergeCell ref="C71:C72"/>
    <mergeCell ref="L71:L72"/>
    <mergeCell ref="M71:M72"/>
    <mergeCell ref="N71:N72"/>
    <mergeCell ref="AO69:AO70"/>
    <mergeCell ref="AP69:AP70"/>
    <mergeCell ref="AR69:AR70"/>
    <mergeCell ref="AS69:AS70"/>
    <mergeCell ref="AI69:AI70"/>
    <mergeCell ref="AI71:AI72"/>
    <mergeCell ref="BC71:BC72"/>
    <mergeCell ref="AQ69:AQ70"/>
    <mergeCell ref="AQ71:AQ72"/>
    <mergeCell ref="AK71:AK72"/>
    <mergeCell ref="AL71:AL72"/>
    <mergeCell ref="AN71:AN72"/>
    <mergeCell ref="AO71:AO72"/>
    <mergeCell ref="AP71:AP72"/>
    <mergeCell ref="AR71:AR72"/>
    <mergeCell ref="O71:O72"/>
    <mergeCell ref="P71:P72"/>
    <mergeCell ref="Q71:Q72"/>
    <mergeCell ref="R71:R72"/>
    <mergeCell ref="BA71:BA72"/>
    <mergeCell ref="B69:B70"/>
    <mergeCell ref="C69:C70"/>
    <mergeCell ref="L69:L70"/>
    <mergeCell ref="AM69:AM70"/>
    <mergeCell ref="S67:S68"/>
    <mergeCell ref="AJ67:AJ68"/>
    <mergeCell ref="AK67:AK68"/>
    <mergeCell ref="B65:B66"/>
    <mergeCell ref="C65:C66"/>
    <mergeCell ref="L65:L66"/>
    <mergeCell ref="AJ65:AJ66"/>
    <mergeCell ref="BF67:BF68"/>
    <mergeCell ref="BG67:BG68"/>
    <mergeCell ref="BH67:BH68"/>
    <mergeCell ref="BC67:BC68"/>
    <mergeCell ref="AR67:AR68"/>
    <mergeCell ref="AS67:AS68"/>
    <mergeCell ref="AT67:AT68"/>
    <mergeCell ref="B67:B68"/>
    <mergeCell ref="C67:C68"/>
    <mergeCell ref="L67:L68"/>
    <mergeCell ref="AK65:AK66"/>
    <mergeCell ref="AL65:AL66"/>
    <mergeCell ref="AN65:AN66"/>
    <mergeCell ref="O65:O66"/>
    <mergeCell ref="P65:P66"/>
    <mergeCell ref="Q65:Q66"/>
    <mergeCell ref="R65:R66"/>
    <mergeCell ref="AM65:AM66"/>
    <mergeCell ref="AM67:AM68"/>
    <mergeCell ref="M67:M68"/>
    <mergeCell ref="N67:N68"/>
    <mergeCell ref="O67:O68"/>
    <mergeCell ref="AW67:AW68"/>
    <mergeCell ref="AX67:AX68"/>
    <mergeCell ref="S65:S66"/>
    <mergeCell ref="R63:R64"/>
    <mergeCell ref="BN61:BN64"/>
    <mergeCell ref="B63:B64"/>
    <mergeCell ref="C63:C64"/>
    <mergeCell ref="L63:L64"/>
    <mergeCell ref="AT61:AT62"/>
    <mergeCell ref="AK61:AK62"/>
    <mergeCell ref="AL61:AL62"/>
    <mergeCell ref="AN61:AN62"/>
    <mergeCell ref="AO61:AO62"/>
    <mergeCell ref="BA63:BA64"/>
    <mergeCell ref="BC63:BC64"/>
    <mergeCell ref="S63:S64"/>
    <mergeCell ref="AJ63:AJ64"/>
    <mergeCell ref="AK63:AK64"/>
    <mergeCell ref="AL63:AL64"/>
    <mergeCell ref="AN63:AN64"/>
    <mergeCell ref="AO63:AO64"/>
    <mergeCell ref="AP63:AP64"/>
    <mergeCell ref="AR63:AR64"/>
    <mergeCell ref="AS63:AS64"/>
    <mergeCell ref="AT63:AT64"/>
    <mergeCell ref="AI63:AI64"/>
    <mergeCell ref="AE63:AE64"/>
    <mergeCell ref="AF63:AF64"/>
    <mergeCell ref="AY63:AY64"/>
    <mergeCell ref="Q59:Q60"/>
    <mergeCell ref="BF57:BF58"/>
    <mergeCell ref="B59:B60"/>
    <mergeCell ref="C59:C60"/>
    <mergeCell ref="L59:L60"/>
    <mergeCell ref="M63:M64"/>
    <mergeCell ref="N63:N64"/>
    <mergeCell ref="O63:O64"/>
    <mergeCell ref="P63:P64"/>
    <mergeCell ref="Q63:Q64"/>
    <mergeCell ref="R59:R60"/>
    <mergeCell ref="S59:S60"/>
    <mergeCell ref="AJ59:AJ60"/>
    <mergeCell ref="AK59:AK60"/>
    <mergeCell ref="AL59:AL60"/>
    <mergeCell ref="AN59:AN60"/>
    <mergeCell ref="AI59:AI60"/>
    <mergeCell ref="BA59:BA60"/>
    <mergeCell ref="BC59:BC60"/>
    <mergeCell ref="AO59:AO60"/>
    <mergeCell ref="AP59:AP60"/>
    <mergeCell ref="AR59:AR60"/>
    <mergeCell ref="AS59:AS60"/>
    <mergeCell ref="AP61:AP62"/>
    <mergeCell ref="AR61:AR62"/>
    <mergeCell ref="O61:O62"/>
    <mergeCell ref="P61:P62"/>
    <mergeCell ref="Q61:Q62"/>
    <mergeCell ref="R61:R62"/>
    <mergeCell ref="S61:S62"/>
    <mergeCell ref="AJ61:AJ62"/>
    <mergeCell ref="AI61:AI62"/>
    <mergeCell ref="BN57:BN60"/>
    <mergeCell ref="AN57:AN58"/>
    <mergeCell ref="AO57:AO58"/>
    <mergeCell ref="AP57:AP58"/>
    <mergeCell ref="AR57:AR58"/>
    <mergeCell ref="AS57:AS58"/>
    <mergeCell ref="AT57:AT58"/>
    <mergeCell ref="AY59:AY60"/>
    <mergeCell ref="AY65:AY66"/>
    <mergeCell ref="BA65:BA66"/>
    <mergeCell ref="BC65:BC66"/>
    <mergeCell ref="AQ63:AQ64"/>
    <mergeCell ref="AQ65:AQ66"/>
    <mergeCell ref="AG65:AG66"/>
    <mergeCell ref="BN65:BN68"/>
    <mergeCell ref="AO65:AO66"/>
    <mergeCell ref="AP65:AP66"/>
    <mergeCell ref="AL67:AL68"/>
    <mergeCell ref="AN67:AN68"/>
    <mergeCell ref="AO67:AO68"/>
    <mergeCell ref="AS65:AS66"/>
    <mergeCell ref="AT65:AT66"/>
    <mergeCell ref="AQ67:AQ68"/>
    <mergeCell ref="AH65:AH66"/>
    <mergeCell ref="AG67:AG68"/>
    <mergeCell ref="AH67:AH68"/>
    <mergeCell ref="AP67:AP68"/>
    <mergeCell ref="BE57:BE58"/>
    <mergeCell ref="BE59:BE60"/>
    <mergeCell ref="BE61:BE62"/>
    <mergeCell ref="BE63:BE64"/>
    <mergeCell ref="BE65:BE66"/>
    <mergeCell ref="O59:O60"/>
    <mergeCell ref="P59:P60"/>
    <mergeCell ref="B55:B56"/>
    <mergeCell ref="C55:C56"/>
    <mergeCell ref="L55:L56"/>
    <mergeCell ref="M55:M56"/>
    <mergeCell ref="N55:N56"/>
    <mergeCell ref="B61:B62"/>
    <mergeCell ref="C61:C62"/>
    <mergeCell ref="L61:L62"/>
    <mergeCell ref="M61:M62"/>
    <mergeCell ref="N61:N62"/>
    <mergeCell ref="M59:M60"/>
    <mergeCell ref="N59:N60"/>
    <mergeCell ref="AP55:AP56"/>
    <mergeCell ref="AR55:AR56"/>
    <mergeCell ref="O55:O56"/>
    <mergeCell ref="P55:P56"/>
    <mergeCell ref="Q55:Q56"/>
    <mergeCell ref="R55:R56"/>
    <mergeCell ref="B57:B58"/>
    <mergeCell ref="C57:C58"/>
    <mergeCell ref="L57:L58"/>
    <mergeCell ref="M57:M58"/>
    <mergeCell ref="N57:N58"/>
    <mergeCell ref="O57:O58"/>
    <mergeCell ref="P57:P58"/>
    <mergeCell ref="Q57:Q58"/>
    <mergeCell ref="R57:R58"/>
    <mergeCell ref="S57:S58"/>
    <mergeCell ref="AJ57:AJ58"/>
    <mergeCell ref="AK57:AK58"/>
    <mergeCell ref="AS55:AS56"/>
    <mergeCell ref="AY51:AY52"/>
    <mergeCell ref="BA51:BA52"/>
    <mergeCell ref="BC51:BC52"/>
    <mergeCell ref="AY53:AY54"/>
    <mergeCell ref="BA53:BA54"/>
    <mergeCell ref="AR53:AR54"/>
    <mergeCell ref="AS53:AS54"/>
    <mergeCell ref="AT53:AT54"/>
    <mergeCell ref="AY57:AY58"/>
    <mergeCell ref="AM55:AM56"/>
    <mergeCell ref="AM57:AM58"/>
    <mergeCell ref="AH61:AH62"/>
    <mergeCell ref="AW57:AW58"/>
    <mergeCell ref="AX57:AX58"/>
    <mergeCell ref="AW59:AW60"/>
    <mergeCell ref="AX59:AX60"/>
    <mergeCell ref="AW61:AW62"/>
    <mergeCell ref="AX61:AX62"/>
    <mergeCell ref="BC57:BC58"/>
    <mergeCell ref="AT59:AT60"/>
    <mergeCell ref="AL57:AL58"/>
    <mergeCell ref="AQ57:AQ58"/>
    <mergeCell ref="AQ59:AQ60"/>
    <mergeCell ref="BC61:BC62"/>
    <mergeCell ref="BN53:BN56"/>
    <mergeCell ref="BG53:BG54"/>
    <mergeCell ref="BH53:BH54"/>
    <mergeCell ref="BN49:BN52"/>
    <mergeCell ref="BF51:BF52"/>
    <mergeCell ref="BG51:BG52"/>
    <mergeCell ref="BH51:BH52"/>
    <mergeCell ref="BF53:BF54"/>
    <mergeCell ref="BF55:BF56"/>
    <mergeCell ref="AP53:AP54"/>
    <mergeCell ref="AY49:AY50"/>
    <mergeCell ref="BA49:BA50"/>
    <mergeCell ref="BC49:BC50"/>
    <mergeCell ref="BE51:BE52"/>
    <mergeCell ref="BE53:BE54"/>
    <mergeCell ref="BE55:BE56"/>
    <mergeCell ref="AT55:AT56"/>
    <mergeCell ref="BC53:BC54"/>
    <mergeCell ref="AY55:AY56"/>
    <mergeCell ref="BA55:BA56"/>
    <mergeCell ref="BC55:BC56"/>
    <mergeCell ref="AW53:AW54"/>
    <mergeCell ref="AX53:AX54"/>
    <mergeCell ref="AW55:AW56"/>
    <mergeCell ref="AX55:AX56"/>
    <mergeCell ref="AW51:AW52"/>
    <mergeCell ref="AX51:AX52"/>
    <mergeCell ref="AR49:AR50"/>
    <mergeCell ref="AS49:AS50"/>
    <mergeCell ref="AT49:AT50"/>
    <mergeCell ref="AS51:AS52"/>
    <mergeCell ref="AT51:AT52"/>
    <mergeCell ref="R53:R54"/>
    <mergeCell ref="S53:S54"/>
    <mergeCell ref="AJ53:AJ54"/>
    <mergeCell ref="AK53:AK54"/>
    <mergeCell ref="AL53:AL54"/>
    <mergeCell ref="AN53:AN54"/>
    <mergeCell ref="B53:B54"/>
    <mergeCell ref="C53:C54"/>
    <mergeCell ref="L53:L54"/>
    <mergeCell ref="AQ53:AQ54"/>
    <mergeCell ref="B51:B52"/>
    <mergeCell ref="C51:C52"/>
    <mergeCell ref="L51:L52"/>
    <mergeCell ref="M51:M52"/>
    <mergeCell ref="N51:N52"/>
    <mergeCell ref="AO53:AO54"/>
    <mergeCell ref="AN49:AN50"/>
    <mergeCell ref="M49:M50"/>
    <mergeCell ref="N49:N50"/>
    <mergeCell ref="O49:O50"/>
    <mergeCell ref="P49:P50"/>
    <mergeCell ref="Q49:Q50"/>
    <mergeCell ref="AM49:AM50"/>
    <mergeCell ref="AM51:AM52"/>
    <mergeCell ref="AM53:AM54"/>
    <mergeCell ref="AF53:AF54"/>
    <mergeCell ref="AG53:AG54"/>
    <mergeCell ref="AH53:AH54"/>
    <mergeCell ref="R49:R50"/>
    <mergeCell ref="S49:S50"/>
    <mergeCell ref="AJ49:AJ50"/>
    <mergeCell ref="AK49:AK50"/>
    <mergeCell ref="AR47:AR48"/>
    <mergeCell ref="AS47:AS48"/>
    <mergeCell ref="AT47:AT48"/>
    <mergeCell ref="B45:B46"/>
    <mergeCell ref="C45:C46"/>
    <mergeCell ref="L45:L46"/>
    <mergeCell ref="M45:M46"/>
    <mergeCell ref="N45:N46"/>
    <mergeCell ref="AF45:AF46"/>
    <mergeCell ref="AG45:AG46"/>
    <mergeCell ref="AR45:AR46"/>
    <mergeCell ref="O45:O46"/>
    <mergeCell ref="P45:P46"/>
    <mergeCell ref="Q45:Q46"/>
    <mergeCell ref="R45:R46"/>
    <mergeCell ref="S45:S46"/>
    <mergeCell ref="AJ45:AJ46"/>
    <mergeCell ref="AH45:AH46"/>
    <mergeCell ref="AO47:AO48"/>
    <mergeCell ref="AM45:AM46"/>
    <mergeCell ref="AM47:AM48"/>
    <mergeCell ref="BN45:BN48"/>
    <mergeCell ref="B47:B48"/>
    <mergeCell ref="C47:C48"/>
    <mergeCell ref="L47:L48"/>
    <mergeCell ref="M47:M48"/>
    <mergeCell ref="AK45:AK46"/>
    <mergeCell ref="AL45:AL46"/>
    <mergeCell ref="AN45:AN46"/>
    <mergeCell ref="AO45:AO46"/>
    <mergeCell ref="AP45:AP46"/>
    <mergeCell ref="AN51:AN52"/>
    <mergeCell ref="AO49:AO50"/>
    <mergeCell ref="N47:N48"/>
    <mergeCell ref="O47:O48"/>
    <mergeCell ref="P47:P48"/>
    <mergeCell ref="Q47:Q48"/>
    <mergeCell ref="R47:R48"/>
    <mergeCell ref="S47:S48"/>
    <mergeCell ref="AJ47:AJ48"/>
    <mergeCell ref="AK47:AK48"/>
    <mergeCell ref="AH49:AH50"/>
    <mergeCell ref="AE51:AE52"/>
    <mergeCell ref="B49:B50"/>
    <mergeCell ref="C49:C50"/>
    <mergeCell ref="L49:L50"/>
    <mergeCell ref="AK51:AK52"/>
    <mergeCell ref="AU41:AU74"/>
    <mergeCell ref="AP41:AP42"/>
    <mergeCell ref="AR41:AR42"/>
    <mergeCell ref="AS41:AS42"/>
    <mergeCell ref="AT41:AT42"/>
    <mergeCell ref="R41:R42"/>
    <mergeCell ref="M43:M44"/>
    <mergeCell ref="N43:N44"/>
    <mergeCell ref="O43:O44"/>
    <mergeCell ref="P43:P44"/>
    <mergeCell ref="Q43:Q44"/>
    <mergeCell ref="AE49:AE50"/>
    <mergeCell ref="AE45:AE46"/>
    <mergeCell ref="AE47:AE48"/>
    <mergeCell ref="AL43:AL44"/>
    <mergeCell ref="AN43:AN44"/>
    <mergeCell ref="AO43:AO44"/>
    <mergeCell ref="AP43:AP44"/>
    <mergeCell ref="AR43:AR44"/>
    <mergeCell ref="AS43:AS44"/>
    <mergeCell ref="AP47:AP48"/>
    <mergeCell ref="AI65:AI66"/>
    <mergeCell ref="AI67:AI68"/>
    <mergeCell ref="AM59:AM60"/>
    <mergeCell ref="AM61:AM62"/>
    <mergeCell ref="AM63:AM64"/>
    <mergeCell ref="AL51:AL52"/>
    <mergeCell ref="R43:R44"/>
    <mergeCell ref="S43:S44"/>
    <mergeCell ref="AJ43:AJ44"/>
    <mergeCell ref="AK43:AK44"/>
    <mergeCell ref="AR51:AR52"/>
    <mergeCell ref="R51:R52"/>
    <mergeCell ref="S51:S52"/>
    <mergeCell ref="AJ51:AJ52"/>
    <mergeCell ref="S55:S56"/>
    <mergeCell ref="AL47:AL48"/>
    <mergeCell ref="AN47:AN48"/>
    <mergeCell ref="S41:S42"/>
    <mergeCell ref="AJ41:AJ42"/>
    <mergeCell ref="AK41:AK42"/>
    <mergeCell ref="AL41:AL42"/>
    <mergeCell ref="AP49:AP50"/>
    <mergeCell ref="AJ55:AJ56"/>
    <mergeCell ref="M53:M54"/>
    <mergeCell ref="N53:N54"/>
    <mergeCell ref="O53:O54"/>
    <mergeCell ref="P53:P54"/>
    <mergeCell ref="Q53:Q54"/>
    <mergeCell ref="AE53:AE54"/>
    <mergeCell ref="O51:O52"/>
    <mergeCell ref="P51:P52"/>
    <mergeCell ref="P73:P74"/>
    <mergeCell ref="AI41:AI42"/>
    <mergeCell ref="AI43:AI44"/>
    <mergeCell ref="AI45:AI46"/>
    <mergeCell ref="AI47:AI48"/>
    <mergeCell ref="AI49:AI50"/>
    <mergeCell ref="AI51:AI52"/>
    <mergeCell ref="AI53:AI54"/>
    <mergeCell ref="AI55:AI56"/>
    <mergeCell ref="AI57:AI58"/>
    <mergeCell ref="P67:P68"/>
    <mergeCell ref="Q67:Q68"/>
    <mergeCell ref="R67:R68"/>
    <mergeCell ref="M73:M74"/>
    <mergeCell ref="AO51:AO52"/>
    <mergeCell ref="AP51:AP52"/>
    <mergeCell ref="S71:S72"/>
    <mergeCell ref="AJ71:AJ72"/>
    <mergeCell ref="Q51:Q52"/>
    <mergeCell ref="AF49:AF50"/>
    <mergeCell ref="AG49:AG50"/>
    <mergeCell ref="BN41:BN44"/>
    <mergeCell ref="B43:B44"/>
    <mergeCell ref="C43:C44"/>
    <mergeCell ref="L43:L44"/>
    <mergeCell ref="AN41:AN42"/>
    <mergeCell ref="M41:M42"/>
    <mergeCell ref="N41:N42"/>
    <mergeCell ref="O41:O42"/>
    <mergeCell ref="P41:P42"/>
    <mergeCell ref="Q41:Q42"/>
    <mergeCell ref="AT43:AT44"/>
    <mergeCell ref="AS45:AS46"/>
    <mergeCell ref="AT45:AT46"/>
    <mergeCell ref="BF47:BF48"/>
    <mergeCell ref="BG47:BG48"/>
    <mergeCell ref="BH47:BH48"/>
    <mergeCell ref="BF49:BF50"/>
    <mergeCell ref="BG49:BG50"/>
    <mergeCell ref="BH49:BH50"/>
    <mergeCell ref="BF43:BF44"/>
    <mergeCell ref="BG43:BG44"/>
    <mergeCell ref="BH43:BH44"/>
    <mergeCell ref="BF45:BF46"/>
    <mergeCell ref="BG45:BG46"/>
    <mergeCell ref="BH45:BH46"/>
    <mergeCell ref="BC47:BC48"/>
    <mergeCell ref="AE43:AE44"/>
    <mergeCell ref="AF43:AF44"/>
    <mergeCell ref="AG43:AG44"/>
    <mergeCell ref="R39:R40"/>
    <mergeCell ref="S39:S40"/>
    <mergeCell ref="AJ39:AJ40"/>
    <mergeCell ref="AK39:AK40"/>
    <mergeCell ref="AL39:AL40"/>
    <mergeCell ref="AN39:AN40"/>
    <mergeCell ref="AO41:AO42"/>
    <mergeCell ref="BN39:BN40"/>
    <mergeCell ref="A41:A74"/>
    <mergeCell ref="B41:B42"/>
    <mergeCell ref="C41:C42"/>
    <mergeCell ref="L41:L42"/>
    <mergeCell ref="AO39:AO40"/>
    <mergeCell ref="AP39:AP40"/>
    <mergeCell ref="AR39:AR40"/>
    <mergeCell ref="AS39:AS40"/>
    <mergeCell ref="AT39:AT40"/>
    <mergeCell ref="P39:P40"/>
    <mergeCell ref="A7:A40"/>
    <mergeCell ref="AH9:AH10"/>
    <mergeCell ref="AT9:AT10"/>
    <mergeCell ref="P11:P12"/>
    <mergeCell ref="Q11:Q12"/>
    <mergeCell ref="R11:R12"/>
    <mergeCell ref="AI7:AI8"/>
    <mergeCell ref="AI9:AI10"/>
    <mergeCell ref="AI11:AI12"/>
    <mergeCell ref="AE11:AE12"/>
    <mergeCell ref="AF11:AF12"/>
    <mergeCell ref="AT7:AT8"/>
    <mergeCell ref="BF11:BF12"/>
    <mergeCell ref="BG11:BG12"/>
    <mergeCell ref="Q37:Q38"/>
    <mergeCell ref="B37:B38"/>
    <mergeCell ref="AM39:AM40"/>
    <mergeCell ref="AE39:AE40"/>
    <mergeCell ref="AF39:AF40"/>
    <mergeCell ref="AG39:AG40"/>
    <mergeCell ref="C37:C38"/>
    <mergeCell ref="L37:L38"/>
    <mergeCell ref="Q39:Q40"/>
    <mergeCell ref="AI39:AI40"/>
    <mergeCell ref="AR37:AR38"/>
    <mergeCell ref="AS37:AS38"/>
    <mergeCell ref="AT37:AT38"/>
    <mergeCell ref="R37:R38"/>
    <mergeCell ref="S37:S38"/>
    <mergeCell ref="AJ37:AJ38"/>
    <mergeCell ref="AK37:AK38"/>
    <mergeCell ref="AL37:AL38"/>
    <mergeCell ref="AN37:AN38"/>
    <mergeCell ref="AI37:AI38"/>
    <mergeCell ref="B39:B40"/>
    <mergeCell ref="C39:C40"/>
    <mergeCell ref="L39:L40"/>
    <mergeCell ref="AO37:AO38"/>
    <mergeCell ref="AP37:AP38"/>
    <mergeCell ref="M37:M38"/>
    <mergeCell ref="N37:N38"/>
    <mergeCell ref="O37:O38"/>
    <mergeCell ref="P37:P38"/>
    <mergeCell ref="M39:M40"/>
    <mergeCell ref="N39:N40"/>
    <mergeCell ref="O39:O40"/>
    <mergeCell ref="AE37:AE38"/>
    <mergeCell ref="AF37:AF38"/>
    <mergeCell ref="AG37:AG38"/>
    <mergeCell ref="AH37:AH38"/>
    <mergeCell ref="AE33:AE34"/>
    <mergeCell ref="AF33:AF34"/>
    <mergeCell ref="AG33:AG34"/>
    <mergeCell ref="AH33:AH34"/>
    <mergeCell ref="AE35:AE36"/>
    <mergeCell ref="AX37:AX38"/>
    <mergeCell ref="AY37:AY38"/>
    <mergeCell ref="BA37:BA38"/>
    <mergeCell ref="AY33:AY34"/>
    <mergeCell ref="BA33:BA34"/>
    <mergeCell ref="BC33:BC34"/>
    <mergeCell ref="AM37:AM38"/>
    <mergeCell ref="AQ37:AQ38"/>
    <mergeCell ref="AX33:AX34"/>
    <mergeCell ref="AQ33:AQ34"/>
    <mergeCell ref="AQ35:AQ36"/>
    <mergeCell ref="B31:B32"/>
    <mergeCell ref="C31:C32"/>
    <mergeCell ref="S35:S36"/>
    <mergeCell ref="B35:B36"/>
    <mergeCell ref="C35:C36"/>
    <mergeCell ref="L35:L36"/>
    <mergeCell ref="S33:S34"/>
    <mergeCell ref="AT33:AT34"/>
    <mergeCell ref="R31:R32"/>
    <mergeCell ref="S31:S32"/>
    <mergeCell ref="AJ31:AJ32"/>
    <mergeCell ref="AK31:AK32"/>
    <mergeCell ref="AL31:AL32"/>
    <mergeCell ref="AN31:AN32"/>
    <mergeCell ref="AJ33:AJ34"/>
    <mergeCell ref="AN33:AN34"/>
    <mergeCell ref="AO33:AO34"/>
    <mergeCell ref="B33:B34"/>
    <mergeCell ref="C33:C34"/>
    <mergeCell ref="L33:L34"/>
    <mergeCell ref="AO31:AO32"/>
    <mergeCell ref="AP31:AP32"/>
    <mergeCell ref="AR31:AR32"/>
    <mergeCell ref="AP33:AP34"/>
    <mergeCell ref="AR33:AR34"/>
    <mergeCell ref="M31:M32"/>
    <mergeCell ref="N31:N32"/>
    <mergeCell ref="L31:L32"/>
    <mergeCell ref="AM35:AM36"/>
    <mergeCell ref="M33:M34"/>
    <mergeCell ref="N33:N34"/>
    <mergeCell ref="O33:O34"/>
    <mergeCell ref="M23:M24"/>
    <mergeCell ref="N23:N24"/>
    <mergeCell ref="O23:O24"/>
    <mergeCell ref="P23:P24"/>
    <mergeCell ref="Q23:Q24"/>
    <mergeCell ref="M21:M22"/>
    <mergeCell ref="N21:N22"/>
    <mergeCell ref="BF35:BF36"/>
    <mergeCell ref="BG35:BG36"/>
    <mergeCell ref="BH35:BH36"/>
    <mergeCell ref="AY35:AY36"/>
    <mergeCell ref="BA35:BA36"/>
    <mergeCell ref="BC35:BC36"/>
    <mergeCell ref="AN29:AN30"/>
    <mergeCell ref="M29:M30"/>
    <mergeCell ref="N29:N30"/>
    <mergeCell ref="O29:O30"/>
    <mergeCell ref="P29:P30"/>
    <mergeCell ref="Q29:Q30"/>
    <mergeCell ref="AO29:AO30"/>
    <mergeCell ref="AP29:AP30"/>
    <mergeCell ref="AR29:AR30"/>
    <mergeCell ref="AS29:AS30"/>
    <mergeCell ref="AT29:AT30"/>
    <mergeCell ref="R29:R30"/>
    <mergeCell ref="S29:S30"/>
    <mergeCell ref="AJ29:AJ30"/>
    <mergeCell ref="AK29:AK30"/>
    <mergeCell ref="AL29:AL30"/>
    <mergeCell ref="R35:R36"/>
    <mergeCell ref="AS31:AS32"/>
    <mergeCell ref="AR35:AR36"/>
    <mergeCell ref="BN31:BN34"/>
    <mergeCell ref="BN35:BN38"/>
    <mergeCell ref="BF37:BF38"/>
    <mergeCell ref="BG37:BG38"/>
    <mergeCell ref="BH37:BH38"/>
    <mergeCell ref="AW37:AW38"/>
    <mergeCell ref="AJ27:AJ28"/>
    <mergeCell ref="AK27:AK28"/>
    <mergeCell ref="AL27:AL28"/>
    <mergeCell ref="AN27:AN28"/>
    <mergeCell ref="AO27:AO28"/>
    <mergeCell ref="M27:M28"/>
    <mergeCell ref="N27:N28"/>
    <mergeCell ref="O27:O28"/>
    <mergeCell ref="P27:P28"/>
    <mergeCell ref="Q27:Q28"/>
    <mergeCell ref="AY27:AY28"/>
    <mergeCell ref="AT31:AT32"/>
    <mergeCell ref="AS33:AS34"/>
    <mergeCell ref="AI35:AI36"/>
    <mergeCell ref="AI31:AI32"/>
    <mergeCell ref="AI33:AI34"/>
    <mergeCell ref="AY31:AY32"/>
    <mergeCell ref="BA31:BA32"/>
    <mergeCell ref="BC31:BC32"/>
    <mergeCell ref="P33:P34"/>
    <mergeCell ref="Q33:Q34"/>
    <mergeCell ref="R33:R34"/>
    <mergeCell ref="AJ35:AJ36"/>
    <mergeCell ref="AK35:AK36"/>
    <mergeCell ref="AL35:AL36"/>
    <mergeCell ref="AN35:AN36"/>
    <mergeCell ref="C27:C28"/>
    <mergeCell ref="L27:L28"/>
    <mergeCell ref="S25:S26"/>
    <mergeCell ref="AJ25:AJ26"/>
    <mergeCell ref="AK25:AK26"/>
    <mergeCell ref="AI27:AI28"/>
    <mergeCell ref="AI29:AI30"/>
    <mergeCell ref="AF27:AF28"/>
    <mergeCell ref="AG27:AG28"/>
    <mergeCell ref="AH27:AH28"/>
    <mergeCell ref="AE29:AE30"/>
    <mergeCell ref="AF29:AF30"/>
    <mergeCell ref="AG29:AG30"/>
    <mergeCell ref="R27:R28"/>
    <mergeCell ref="AU7:AU40"/>
    <mergeCell ref="AK33:AK34"/>
    <mergeCell ref="AL33:AL34"/>
    <mergeCell ref="AG23:AG24"/>
    <mergeCell ref="AH23:AH24"/>
    <mergeCell ref="AE23:AE24"/>
    <mergeCell ref="AO35:AO36"/>
    <mergeCell ref="M35:M36"/>
    <mergeCell ref="N35:N36"/>
    <mergeCell ref="O35:O36"/>
    <mergeCell ref="P35:P36"/>
    <mergeCell ref="Q35:Q36"/>
    <mergeCell ref="O31:O32"/>
    <mergeCell ref="P31:P32"/>
    <mergeCell ref="Q31:Q32"/>
    <mergeCell ref="AG35:AG36"/>
    <mergeCell ref="AH35:AH36"/>
    <mergeCell ref="AP35:AP36"/>
    <mergeCell ref="B23:B24"/>
    <mergeCell ref="C23:C24"/>
    <mergeCell ref="L23:L24"/>
    <mergeCell ref="AR25:AR26"/>
    <mergeCell ref="AS25:AS26"/>
    <mergeCell ref="AT25:AT26"/>
    <mergeCell ref="R23:R24"/>
    <mergeCell ref="S23:S24"/>
    <mergeCell ref="AJ23:AJ24"/>
    <mergeCell ref="AK23:AK24"/>
    <mergeCell ref="AL23:AL24"/>
    <mergeCell ref="AN23:AN24"/>
    <mergeCell ref="AF23:AF24"/>
    <mergeCell ref="C29:C30"/>
    <mergeCell ref="L29:L30"/>
    <mergeCell ref="B29:B30"/>
    <mergeCell ref="BN27:BN30"/>
    <mergeCell ref="AP27:AP28"/>
    <mergeCell ref="AR27:AR28"/>
    <mergeCell ref="AS27:AS28"/>
    <mergeCell ref="AT27:AT28"/>
    <mergeCell ref="S27:S28"/>
    <mergeCell ref="AL25:AL26"/>
    <mergeCell ref="AN25:AN26"/>
    <mergeCell ref="AO25:AO26"/>
    <mergeCell ref="M25:M26"/>
    <mergeCell ref="N25:N26"/>
    <mergeCell ref="O25:O26"/>
    <mergeCell ref="P25:P26"/>
    <mergeCell ref="Q25:Q26"/>
    <mergeCell ref="R25:R26"/>
    <mergeCell ref="B27:B28"/>
    <mergeCell ref="BN19:BN22"/>
    <mergeCell ref="AP19:AP20"/>
    <mergeCell ref="AR19:AR20"/>
    <mergeCell ref="AS19:AS20"/>
    <mergeCell ref="AT19:AT20"/>
    <mergeCell ref="BF19:BF20"/>
    <mergeCell ref="BG19:BG20"/>
    <mergeCell ref="AE19:AE20"/>
    <mergeCell ref="AF19:AF20"/>
    <mergeCell ref="AG19:AG20"/>
    <mergeCell ref="AH19:AH20"/>
    <mergeCell ref="C19:C20"/>
    <mergeCell ref="B19:B20"/>
    <mergeCell ref="L19:L20"/>
    <mergeCell ref="M19:M20"/>
    <mergeCell ref="N19:N20"/>
    <mergeCell ref="BN23:BN26"/>
    <mergeCell ref="B25:B26"/>
    <mergeCell ref="C25:C26"/>
    <mergeCell ref="L25:L26"/>
    <mergeCell ref="AO23:AO24"/>
    <mergeCell ref="AP23:AP24"/>
    <mergeCell ref="AR23:AR24"/>
    <mergeCell ref="AS23:AS24"/>
    <mergeCell ref="AT23:AT24"/>
    <mergeCell ref="AP25:AP26"/>
    <mergeCell ref="AI23:AI24"/>
    <mergeCell ref="AI25:AI26"/>
    <mergeCell ref="AY23:AY24"/>
    <mergeCell ref="BA23:BA24"/>
    <mergeCell ref="BC23:BC24"/>
    <mergeCell ref="AY25:AY26"/>
    <mergeCell ref="AH21:AH22"/>
    <mergeCell ref="AQ21:AQ22"/>
    <mergeCell ref="AO21:AO22"/>
    <mergeCell ref="AP21:AP22"/>
    <mergeCell ref="AY21:AY22"/>
    <mergeCell ref="BA21:BA22"/>
    <mergeCell ref="AW19:AW20"/>
    <mergeCell ref="O21:O22"/>
    <mergeCell ref="P21:P22"/>
    <mergeCell ref="Q21:Q22"/>
    <mergeCell ref="B21:B22"/>
    <mergeCell ref="AR21:AR22"/>
    <mergeCell ref="AS21:AS22"/>
    <mergeCell ref="AT21:AT22"/>
    <mergeCell ref="R21:R22"/>
    <mergeCell ref="S21:S22"/>
    <mergeCell ref="AJ21:AJ22"/>
    <mergeCell ref="AK21:AK22"/>
    <mergeCell ref="AL21:AL22"/>
    <mergeCell ref="AN21:AN22"/>
    <mergeCell ref="AE21:AE22"/>
    <mergeCell ref="C21:C22"/>
    <mergeCell ref="L21:L22"/>
    <mergeCell ref="AW21:AW22"/>
    <mergeCell ref="AX21:AX22"/>
    <mergeCell ref="AX19:AX20"/>
    <mergeCell ref="C17:C18"/>
    <mergeCell ref="L17:L18"/>
    <mergeCell ref="M17:M18"/>
    <mergeCell ref="N17:N18"/>
    <mergeCell ref="O17:O18"/>
    <mergeCell ref="P17:P18"/>
    <mergeCell ref="Q17:Q18"/>
    <mergeCell ref="R17:R18"/>
    <mergeCell ref="AH17:AH18"/>
    <mergeCell ref="O19:O20"/>
    <mergeCell ref="AI19:AI20"/>
    <mergeCell ref="AI21:AI22"/>
    <mergeCell ref="BG17:BG18"/>
    <mergeCell ref="BH17:BH18"/>
    <mergeCell ref="BF21:BF22"/>
    <mergeCell ref="BG21:BG22"/>
    <mergeCell ref="BH21:BH22"/>
    <mergeCell ref="AY19:AY20"/>
    <mergeCell ref="BA19:BA20"/>
    <mergeCell ref="S19:S20"/>
    <mergeCell ref="P19:P20"/>
    <mergeCell ref="Q19:Q20"/>
    <mergeCell ref="R19:R20"/>
    <mergeCell ref="AJ19:AJ20"/>
    <mergeCell ref="AK19:AK20"/>
    <mergeCell ref="AL19:AL20"/>
    <mergeCell ref="AN19:AN20"/>
    <mergeCell ref="AO19:AO20"/>
    <mergeCell ref="AQ19:AQ20"/>
    <mergeCell ref="BH19:BH20"/>
    <mergeCell ref="AF21:AF22"/>
    <mergeCell ref="AG21:AG22"/>
    <mergeCell ref="AI17:AI18"/>
    <mergeCell ref="S17:S18"/>
    <mergeCell ref="AJ17:AJ18"/>
    <mergeCell ref="AK17:AK18"/>
    <mergeCell ref="AL17:AL18"/>
    <mergeCell ref="AN17:AN18"/>
    <mergeCell ref="AP17:AP18"/>
    <mergeCell ref="AR17:AR18"/>
    <mergeCell ref="AQ17:AQ18"/>
    <mergeCell ref="AI13:AI14"/>
    <mergeCell ref="AO17:AO18"/>
    <mergeCell ref="AY17:AY18"/>
    <mergeCell ref="BA17:BA18"/>
    <mergeCell ref="BC17:BC18"/>
    <mergeCell ref="AX13:AX14"/>
    <mergeCell ref="AW15:AW16"/>
    <mergeCell ref="B15:B16"/>
    <mergeCell ref="C15:C16"/>
    <mergeCell ref="L15:L16"/>
    <mergeCell ref="AE17:AE18"/>
    <mergeCell ref="AF17:AF18"/>
    <mergeCell ref="AG17:AG18"/>
    <mergeCell ref="AJ15:AJ16"/>
    <mergeCell ref="AK15:AK16"/>
    <mergeCell ref="AL15:AL16"/>
    <mergeCell ref="AN15:AN16"/>
    <mergeCell ref="M15:M16"/>
    <mergeCell ref="N15:N16"/>
    <mergeCell ref="O15:O16"/>
    <mergeCell ref="P15:P16"/>
    <mergeCell ref="Q15:Q16"/>
    <mergeCell ref="B17:B18"/>
    <mergeCell ref="AQ15:AQ16"/>
    <mergeCell ref="O11:O12"/>
    <mergeCell ref="M13:M14"/>
    <mergeCell ref="N13:N14"/>
    <mergeCell ref="O13:O14"/>
    <mergeCell ref="P13:P14"/>
    <mergeCell ref="AO15:AO16"/>
    <mergeCell ref="AP15:AP16"/>
    <mergeCell ref="AR15:AR16"/>
    <mergeCell ref="C9:C10"/>
    <mergeCell ref="AK13:AK14"/>
    <mergeCell ref="AL13:AL14"/>
    <mergeCell ref="BN15:BN18"/>
    <mergeCell ref="AS15:AS16"/>
    <mergeCell ref="AT15:AT16"/>
    <mergeCell ref="AS17:AS18"/>
    <mergeCell ref="AT17:AT18"/>
    <mergeCell ref="S13:S14"/>
    <mergeCell ref="AJ13:AJ14"/>
    <mergeCell ref="R13:R14"/>
    <mergeCell ref="AS11:AS12"/>
    <mergeCell ref="BC9:BC10"/>
    <mergeCell ref="AO9:AO10"/>
    <mergeCell ref="AP9:AP10"/>
    <mergeCell ref="AR9:AR10"/>
    <mergeCell ref="BG13:BG14"/>
    <mergeCell ref="BH13:BH14"/>
    <mergeCell ref="AY9:AY10"/>
    <mergeCell ref="BA9:BA10"/>
    <mergeCell ref="AN13:AN14"/>
    <mergeCell ref="AO13:AO14"/>
    <mergeCell ref="AP13:AP14"/>
    <mergeCell ref="C7:C8"/>
    <mergeCell ref="L7:L8"/>
    <mergeCell ref="AG7:AG8"/>
    <mergeCell ref="AM9:AM10"/>
    <mergeCell ref="AM11:AM12"/>
    <mergeCell ref="AH7:AH8"/>
    <mergeCell ref="AE9:AE10"/>
    <mergeCell ref="O7:O8"/>
    <mergeCell ref="P7:P8"/>
    <mergeCell ref="AF9:AF10"/>
    <mergeCell ref="AG9:AG10"/>
    <mergeCell ref="R15:R16"/>
    <mergeCell ref="S15:S16"/>
    <mergeCell ref="AE15:AE16"/>
    <mergeCell ref="AF15:AF16"/>
    <mergeCell ref="AG15:AG16"/>
    <mergeCell ref="AH15:AH16"/>
    <mergeCell ref="AI15:AI16"/>
    <mergeCell ref="AE13:AE14"/>
    <mergeCell ref="AF13:AF14"/>
    <mergeCell ref="AG13:AG14"/>
    <mergeCell ref="AH13:AH14"/>
    <mergeCell ref="AN11:AN12"/>
    <mergeCell ref="AO11:AO12"/>
    <mergeCell ref="M11:M12"/>
    <mergeCell ref="N11:N12"/>
    <mergeCell ref="AN7:AN8"/>
    <mergeCell ref="AO7:AO8"/>
    <mergeCell ref="Q9:Q10"/>
    <mergeCell ref="R9:R10"/>
    <mergeCell ref="S9:S10"/>
    <mergeCell ref="AJ9:AJ10"/>
    <mergeCell ref="BA11:BA12"/>
    <mergeCell ref="BC11:BC12"/>
    <mergeCell ref="AT11:AT12"/>
    <mergeCell ref="S11:S12"/>
    <mergeCell ref="AJ11:AJ12"/>
    <mergeCell ref="AK11:AK12"/>
    <mergeCell ref="AP11:AP12"/>
    <mergeCell ref="AY11:AY12"/>
    <mergeCell ref="AQ11:AQ12"/>
    <mergeCell ref="AQ13:AQ14"/>
    <mergeCell ref="AR11:AR12"/>
    <mergeCell ref="AR13:AR14"/>
    <mergeCell ref="AS13:AS14"/>
    <mergeCell ref="AT13:AT14"/>
    <mergeCell ref="BA13:BA14"/>
    <mergeCell ref="BC13:BC14"/>
    <mergeCell ref="BN11:BN14"/>
    <mergeCell ref="BN7:BN10"/>
    <mergeCell ref="B11:B12"/>
    <mergeCell ref="C11:C12"/>
    <mergeCell ref="L11:L12"/>
    <mergeCell ref="AS9:AS10"/>
    <mergeCell ref="AK7:AK8"/>
    <mergeCell ref="AL7:AL8"/>
    <mergeCell ref="M7:M8"/>
    <mergeCell ref="N7:N8"/>
    <mergeCell ref="AL9:AL10"/>
    <mergeCell ref="M9:M10"/>
    <mergeCell ref="N9:N10"/>
    <mergeCell ref="O9:O10"/>
    <mergeCell ref="P9:P10"/>
    <mergeCell ref="AL11:AL12"/>
    <mergeCell ref="AK9:AK10"/>
    <mergeCell ref="Q13:Q14"/>
    <mergeCell ref="BH11:BH12"/>
    <mergeCell ref="BF13:BF14"/>
    <mergeCell ref="AY13:AY14"/>
    <mergeCell ref="AW13:AW14"/>
    <mergeCell ref="B7:B8"/>
    <mergeCell ref="AP7:AP8"/>
    <mergeCell ref="AR7:AR8"/>
    <mergeCell ref="B9:B10"/>
    <mergeCell ref="AY7:AY8"/>
    <mergeCell ref="BA7:BA8"/>
    <mergeCell ref="BC7:BC8"/>
    <mergeCell ref="B13:B14"/>
    <mergeCell ref="C13:C14"/>
    <mergeCell ref="L13:L14"/>
    <mergeCell ref="AP3:AP4"/>
    <mergeCell ref="AT3:AT4"/>
    <mergeCell ref="AN1:AP2"/>
    <mergeCell ref="X5:Z5"/>
    <mergeCell ref="R7:R8"/>
    <mergeCell ref="S7:S8"/>
    <mergeCell ref="AJ7:AJ8"/>
    <mergeCell ref="AG11:AG12"/>
    <mergeCell ref="AH11:AH12"/>
    <mergeCell ref="AQ9:AQ10"/>
    <mergeCell ref="AB5:AD5"/>
    <mergeCell ref="AJ5:AL5"/>
    <mergeCell ref="AN5:AP5"/>
    <mergeCell ref="AR5:AT5"/>
    <mergeCell ref="F5:G5"/>
    <mergeCell ref="I5:K5"/>
    <mergeCell ref="M5:O5"/>
    <mergeCell ref="Q5:S5"/>
    <mergeCell ref="U5:V5"/>
    <mergeCell ref="Q7:Q8"/>
    <mergeCell ref="AM7:AM8"/>
    <mergeCell ref="AS7:AS8"/>
    <mergeCell ref="AN9:AN10"/>
    <mergeCell ref="L9:L10"/>
    <mergeCell ref="AQ7:AQ8"/>
    <mergeCell ref="AF5:AH5"/>
    <mergeCell ref="AE7:AE8"/>
    <mergeCell ref="AF7:AF8"/>
    <mergeCell ref="A1:A4"/>
    <mergeCell ref="B1:B4"/>
    <mergeCell ref="C1:C4"/>
    <mergeCell ref="D1:D4"/>
    <mergeCell ref="F1:G3"/>
    <mergeCell ref="I1:K2"/>
    <mergeCell ref="M1:O2"/>
    <mergeCell ref="BL1:BM4"/>
    <mergeCell ref="BN1:BN4"/>
    <mergeCell ref="BK2:BK3"/>
    <mergeCell ref="AR1:AT2"/>
    <mergeCell ref="AV1:AV4"/>
    <mergeCell ref="Q1:S2"/>
    <mergeCell ref="U1:V2"/>
    <mergeCell ref="X1:Z2"/>
    <mergeCell ref="AB1:AD2"/>
    <mergeCell ref="AJ1:AL2"/>
    <mergeCell ref="BJ1:BJ2"/>
    <mergeCell ref="AX1:AX4"/>
    <mergeCell ref="O3:O4"/>
    <mergeCell ref="S3:S4"/>
    <mergeCell ref="V3:V4"/>
    <mergeCell ref="Z3:Z4"/>
    <mergeCell ref="AD3:AD4"/>
    <mergeCell ref="BF1:BH2"/>
    <mergeCell ref="BH3:BH4"/>
    <mergeCell ref="AZ1:AZ2"/>
    <mergeCell ref="BB1:BB2"/>
    <mergeCell ref="BD1:BD2"/>
    <mergeCell ref="AF1:AH2"/>
    <mergeCell ref="AH3:AH4"/>
    <mergeCell ref="AL3:AL4"/>
    <mergeCell ref="BF33:BF34"/>
    <mergeCell ref="BG33:BG34"/>
    <mergeCell ref="BH33:BH34"/>
    <mergeCell ref="BF5:BH5"/>
    <mergeCell ref="BF7:BF8"/>
    <mergeCell ref="BG7:BG8"/>
    <mergeCell ref="BH7:BH8"/>
    <mergeCell ref="BF9:BF10"/>
    <mergeCell ref="BG9:BG10"/>
    <mergeCell ref="BH9:BH10"/>
    <mergeCell ref="BF29:BF30"/>
    <mergeCell ref="BG29:BG30"/>
    <mergeCell ref="BH29:BH30"/>
    <mergeCell ref="BF31:BF32"/>
    <mergeCell ref="BG31:BG32"/>
    <mergeCell ref="BH31:BH32"/>
    <mergeCell ref="BG23:BG24"/>
    <mergeCell ref="BH23:BH24"/>
    <mergeCell ref="BF25:BF26"/>
    <mergeCell ref="BG25:BG26"/>
    <mergeCell ref="BH25:BH26"/>
    <mergeCell ref="BF27:BF28"/>
    <mergeCell ref="BG27:BG28"/>
    <mergeCell ref="BH27:BH28"/>
    <mergeCell ref="BF15:BF16"/>
    <mergeCell ref="BG15:BG16"/>
    <mergeCell ref="BH15:BH16"/>
    <mergeCell ref="BF17:BF18"/>
    <mergeCell ref="BF23:BF24"/>
    <mergeCell ref="BF39:BF40"/>
    <mergeCell ref="BG39:BG40"/>
    <mergeCell ref="BH39:BH40"/>
    <mergeCell ref="BF41:BF42"/>
    <mergeCell ref="BG41:BG42"/>
    <mergeCell ref="BH41:BH42"/>
    <mergeCell ref="BG71:BG72"/>
    <mergeCell ref="BH71:BH72"/>
    <mergeCell ref="BF73:BF74"/>
    <mergeCell ref="BG73:BG74"/>
    <mergeCell ref="BH73:BH74"/>
    <mergeCell ref="BF69:BF70"/>
    <mergeCell ref="BG69:BG70"/>
    <mergeCell ref="BH69:BH70"/>
    <mergeCell ref="BF63:BF64"/>
    <mergeCell ref="BG63:BG64"/>
    <mergeCell ref="BH63:BH64"/>
    <mergeCell ref="BF65:BF66"/>
    <mergeCell ref="BG65:BG66"/>
    <mergeCell ref="BH65:BH66"/>
    <mergeCell ref="BH57:BH58"/>
    <mergeCell ref="BF59:BF60"/>
    <mergeCell ref="BG59:BG60"/>
    <mergeCell ref="BH59:BH60"/>
    <mergeCell ref="BF61:BF62"/>
    <mergeCell ref="BG61:BG62"/>
    <mergeCell ref="BH61:BH62"/>
    <mergeCell ref="BG57:BG58"/>
    <mergeCell ref="BG55:BG56"/>
    <mergeCell ref="BH55:BH56"/>
    <mergeCell ref="BF71:BF72"/>
    <mergeCell ref="BF95:BF96"/>
    <mergeCell ref="BG95:BG96"/>
    <mergeCell ref="BH95:BH96"/>
    <mergeCell ref="BF85:BF86"/>
    <mergeCell ref="BF131:BF132"/>
    <mergeCell ref="BG131:BG132"/>
    <mergeCell ref="BH131:BH132"/>
    <mergeCell ref="BF133:BF134"/>
    <mergeCell ref="BG133:BG134"/>
    <mergeCell ref="BF79:BF80"/>
    <mergeCell ref="BG79:BG80"/>
    <mergeCell ref="BH79:BH80"/>
    <mergeCell ref="BF81:BF82"/>
    <mergeCell ref="BG81:BG82"/>
    <mergeCell ref="BF119:BF120"/>
    <mergeCell ref="BG119:BG120"/>
    <mergeCell ref="BH119:BH120"/>
    <mergeCell ref="BH125:BH126"/>
    <mergeCell ref="BF129:BF130"/>
    <mergeCell ref="BG129:BG130"/>
    <mergeCell ref="BH129:BH130"/>
    <mergeCell ref="BF115:BF116"/>
    <mergeCell ref="BG115:BG116"/>
    <mergeCell ref="BH115:BH116"/>
    <mergeCell ref="BF117:BF118"/>
    <mergeCell ref="BG117:BG118"/>
    <mergeCell ref="BH117:BH118"/>
    <mergeCell ref="BG109:BG110"/>
    <mergeCell ref="BH109:BH110"/>
    <mergeCell ref="BF111:BF112"/>
    <mergeCell ref="BG111:BG112"/>
    <mergeCell ref="BH111:BH112"/>
    <mergeCell ref="BG123:BG124"/>
    <mergeCell ref="BH123:BH124"/>
    <mergeCell ref="BH219:BH220"/>
    <mergeCell ref="BF127:BF128"/>
    <mergeCell ref="BF113:BF114"/>
    <mergeCell ref="BG113:BG114"/>
    <mergeCell ref="BH113:BH114"/>
    <mergeCell ref="BF167:BF168"/>
    <mergeCell ref="BG167:BG168"/>
    <mergeCell ref="BH167:BH168"/>
    <mergeCell ref="BF183:BF184"/>
    <mergeCell ref="BG183:BG184"/>
    <mergeCell ref="BH189:BH190"/>
    <mergeCell ref="BF173:BF174"/>
    <mergeCell ref="BG173:BG174"/>
    <mergeCell ref="BH173:BH174"/>
    <mergeCell ref="BF175:BF176"/>
    <mergeCell ref="BG155:BG156"/>
    <mergeCell ref="BH155:BH156"/>
    <mergeCell ref="BF159:BF160"/>
    <mergeCell ref="BG159:BG160"/>
    <mergeCell ref="BH159:BH160"/>
    <mergeCell ref="BF163:BF164"/>
    <mergeCell ref="BH157:BH158"/>
    <mergeCell ref="BH137:BH138"/>
    <mergeCell ref="BG143:BG144"/>
    <mergeCell ref="BH163:BH164"/>
    <mergeCell ref="BH127:BH128"/>
    <mergeCell ref="BH143:BH144"/>
    <mergeCell ref="BH165:BH166"/>
    <mergeCell ref="BF177:BF178"/>
    <mergeCell ref="BG189:BG190"/>
    <mergeCell ref="BH133:BH134"/>
    <mergeCell ref="BF135:BF136"/>
    <mergeCell ref="BG135:BG136"/>
    <mergeCell ref="BH135:BH136"/>
    <mergeCell ref="BF137:BF138"/>
    <mergeCell ref="BG137:BG138"/>
    <mergeCell ref="BF277:BF278"/>
    <mergeCell ref="BG277:BG278"/>
    <mergeCell ref="BH277:BH278"/>
    <mergeCell ref="BF209:BF210"/>
    <mergeCell ref="BG209:BG210"/>
    <mergeCell ref="BH209:BH210"/>
    <mergeCell ref="BF211:BF212"/>
    <mergeCell ref="BG211:BG212"/>
    <mergeCell ref="BH211:BH212"/>
    <mergeCell ref="BF213:BF214"/>
    <mergeCell ref="BF273:BF274"/>
    <mergeCell ref="BG273:BG274"/>
    <mergeCell ref="BH273:BH274"/>
    <mergeCell ref="BF275:BF276"/>
    <mergeCell ref="BG275:BG276"/>
    <mergeCell ref="BH275:BH276"/>
    <mergeCell ref="BG177:BG178"/>
    <mergeCell ref="BH185:BH186"/>
    <mergeCell ref="BF187:BF188"/>
    <mergeCell ref="BG187:BG188"/>
    <mergeCell ref="BH187:BH188"/>
    <mergeCell ref="BF217:BF218"/>
    <mergeCell ref="BF267:BF268"/>
    <mergeCell ref="BG267:BG268"/>
    <mergeCell ref="BG191:BG192"/>
    <mergeCell ref="BF201:BF202"/>
    <mergeCell ref="AY161:AY162"/>
    <mergeCell ref="BA161:BA162"/>
    <mergeCell ref="BA145:BA146"/>
    <mergeCell ref="AY173:AY174"/>
    <mergeCell ref="BA173:BA174"/>
    <mergeCell ref="AY179:AY180"/>
    <mergeCell ref="BA179:BA180"/>
    <mergeCell ref="AY167:AY168"/>
    <mergeCell ref="BA167:BA168"/>
    <mergeCell ref="BC167:BC168"/>
    <mergeCell ref="AY139:AY140"/>
    <mergeCell ref="BA139:BA140"/>
    <mergeCell ref="AY141:AY142"/>
    <mergeCell ref="BA141:BA142"/>
    <mergeCell ref="BC141:BC142"/>
    <mergeCell ref="AY153:AY154"/>
    <mergeCell ref="BA153:BA154"/>
    <mergeCell ref="AY145:AY146"/>
    <mergeCell ref="AY163:AY164"/>
    <mergeCell ref="BA163:BA164"/>
    <mergeCell ref="BC163:BC164"/>
    <mergeCell ref="AY165:AY166"/>
    <mergeCell ref="BA165:BA166"/>
    <mergeCell ref="AY155:AY156"/>
    <mergeCell ref="BA155:BA156"/>
    <mergeCell ref="BC155:BC156"/>
    <mergeCell ref="AY157:AY158"/>
    <mergeCell ref="AY169:AY170"/>
    <mergeCell ref="BA169:BA170"/>
    <mergeCell ref="BC169:BC170"/>
    <mergeCell ref="BC183:BC184"/>
    <mergeCell ref="AY185:AY186"/>
    <mergeCell ref="AY193:AY194"/>
    <mergeCell ref="BA193:BA194"/>
    <mergeCell ref="AY207:AY208"/>
    <mergeCell ref="BA207:BA208"/>
    <mergeCell ref="BC207:BC208"/>
    <mergeCell ref="AY209:AY210"/>
    <mergeCell ref="BA209:BA210"/>
    <mergeCell ref="BC209:BC210"/>
    <mergeCell ref="BC179:BC180"/>
    <mergeCell ref="AY181:AY182"/>
    <mergeCell ref="BC191:BC192"/>
    <mergeCell ref="AY227:AY228"/>
    <mergeCell ref="BA227:BA228"/>
    <mergeCell ref="BC227:BC228"/>
    <mergeCell ref="BA217:BA218"/>
    <mergeCell ref="BC217:BC218"/>
    <mergeCell ref="BC193:BC194"/>
    <mergeCell ref="AY195:AY196"/>
    <mergeCell ref="BA195:BA196"/>
    <mergeCell ref="BC195:BC196"/>
    <mergeCell ref="BC203:BC204"/>
    <mergeCell ref="BC219:BC220"/>
    <mergeCell ref="AY221:AY222"/>
    <mergeCell ref="BA221:BA222"/>
    <mergeCell ref="BC221:BC222"/>
    <mergeCell ref="AY191:AY192"/>
    <mergeCell ref="BA191:BA192"/>
    <mergeCell ref="BA183:BA184"/>
    <mergeCell ref="BA27:BA28"/>
    <mergeCell ref="BC27:BC28"/>
    <mergeCell ref="AY29:AY30"/>
    <mergeCell ref="BA29:BA30"/>
    <mergeCell ref="BC29:BC30"/>
    <mergeCell ref="AY75:AY76"/>
    <mergeCell ref="BA75:BA76"/>
    <mergeCell ref="BC75:BC76"/>
    <mergeCell ref="AY77:AY78"/>
    <mergeCell ref="BA77:BA78"/>
    <mergeCell ref="BA57:BA58"/>
    <mergeCell ref="BA79:BA80"/>
    <mergeCell ref="BC79:BC80"/>
    <mergeCell ref="AY45:AY46"/>
    <mergeCell ref="AY115:AY116"/>
    <mergeCell ref="BA123:BA124"/>
    <mergeCell ref="BA45:BA46"/>
    <mergeCell ref="BC45:BC46"/>
    <mergeCell ref="AY47:AY48"/>
    <mergeCell ref="BA47:BA48"/>
    <mergeCell ref="BC123:BC124"/>
    <mergeCell ref="AY119:AY120"/>
    <mergeCell ref="AY69:AY70"/>
    <mergeCell ref="BA69:BA70"/>
    <mergeCell ref="BA115:BA116"/>
    <mergeCell ref="AY67:AY68"/>
    <mergeCell ref="BA67:BA68"/>
    <mergeCell ref="AY73:AY74"/>
    <mergeCell ref="BA73:BA74"/>
    <mergeCell ref="BC109:BC110"/>
    <mergeCell ref="AY111:AY112"/>
    <mergeCell ref="AY117:AY118"/>
    <mergeCell ref="BA117:BA118"/>
    <mergeCell ref="BC117:BC118"/>
    <mergeCell ref="BA109:BA110"/>
    <mergeCell ref="AY121:AY122"/>
    <mergeCell ref="AY15:AY16"/>
    <mergeCell ref="BC15:BC16"/>
    <mergeCell ref="BC69:BC70"/>
    <mergeCell ref="BC37:BC38"/>
    <mergeCell ref="AY129:AY130"/>
    <mergeCell ref="BA129:BA130"/>
    <mergeCell ref="BC129:BC130"/>
    <mergeCell ref="BA15:BA16"/>
    <mergeCell ref="BC21:BC22"/>
    <mergeCell ref="BC19:BC20"/>
    <mergeCell ref="BA25:BA26"/>
    <mergeCell ref="BC25:BC26"/>
    <mergeCell ref="BA127:BA128"/>
    <mergeCell ref="BC127:BC128"/>
    <mergeCell ref="AY105:AY106"/>
    <mergeCell ref="BA121:BA122"/>
    <mergeCell ref="BC121:BC122"/>
    <mergeCell ref="AY123:AY124"/>
    <mergeCell ref="AY101:AY102"/>
    <mergeCell ref="AY125:AY126"/>
    <mergeCell ref="BA125:BA126"/>
    <mergeCell ref="BC125:BC126"/>
    <mergeCell ref="AY113:AY114"/>
    <mergeCell ref="BA81:BA82"/>
    <mergeCell ref="BA39:BA40"/>
    <mergeCell ref="BC39:BC40"/>
    <mergeCell ref="AY41:AY42"/>
    <mergeCell ref="BA41:BA42"/>
    <mergeCell ref="BC41:BC42"/>
    <mergeCell ref="AY43:AY44"/>
    <mergeCell ref="BA43:BA44"/>
    <mergeCell ref="BC43:BC44"/>
    <mergeCell ref="AY39:AY40"/>
    <mergeCell ref="AY71:AY72"/>
    <mergeCell ref="AY61:AY62"/>
    <mergeCell ref="BA61:BA62"/>
    <mergeCell ref="BE93:BE94"/>
    <mergeCell ref="BE67:BE68"/>
    <mergeCell ref="BE69:BE70"/>
    <mergeCell ref="BE71:BE72"/>
    <mergeCell ref="BE73:BE74"/>
    <mergeCell ref="AY95:AY96"/>
    <mergeCell ref="BA95:BA96"/>
    <mergeCell ref="BC95:BC96"/>
    <mergeCell ref="AY97:AY98"/>
    <mergeCell ref="BA97:BA98"/>
    <mergeCell ref="BC97:BC98"/>
    <mergeCell ref="BC83:BC84"/>
    <mergeCell ref="AY83:AY84"/>
    <mergeCell ref="BA83:BA84"/>
    <mergeCell ref="BE77:BE78"/>
    <mergeCell ref="BE79:BE80"/>
    <mergeCell ref="BE81:BE82"/>
    <mergeCell ref="BE83:BE84"/>
    <mergeCell ref="BE95:BE96"/>
    <mergeCell ref="BE75:BE76"/>
    <mergeCell ref="AY81:AY82"/>
    <mergeCell ref="BC81:BC82"/>
    <mergeCell ref="AY79:AY80"/>
    <mergeCell ref="BE191:BE192"/>
    <mergeCell ref="BE113:BE114"/>
    <mergeCell ref="BE115:BE116"/>
    <mergeCell ref="BE97:BE98"/>
    <mergeCell ref="BE183:BE184"/>
    <mergeCell ref="BC135:BC136"/>
    <mergeCell ref="BA107:BA108"/>
    <mergeCell ref="BC107:BC108"/>
    <mergeCell ref="BE167:BE168"/>
    <mergeCell ref="BE169:BE170"/>
    <mergeCell ref="BE171:BE172"/>
    <mergeCell ref="BE177:BE178"/>
    <mergeCell ref="BE179:BE180"/>
    <mergeCell ref="BE149:BE150"/>
    <mergeCell ref="BE151:BE152"/>
    <mergeCell ref="BE153:BE154"/>
    <mergeCell ref="BE157:BE158"/>
    <mergeCell ref="BE159:BE160"/>
    <mergeCell ref="BE161:BE162"/>
    <mergeCell ref="BE155:BE156"/>
    <mergeCell ref="BE111:BE112"/>
    <mergeCell ref="BE127:BE128"/>
    <mergeCell ref="BE131:BE132"/>
    <mergeCell ref="BE117:BE118"/>
    <mergeCell ref="BE133:BE134"/>
    <mergeCell ref="BE135:BE136"/>
    <mergeCell ref="BE109:BE110"/>
    <mergeCell ref="BA133:BA134"/>
    <mergeCell ref="BC133:BC134"/>
    <mergeCell ref="BA131:BA132"/>
    <mergeCell ref="BA111:BA112"/>
    <mergeCell ref="BC111:BC112"/>
    <mergeCell ref="AY259:AY260"/>
    <mergeCell ref="BC89:BC90"/>
    <mergeCell ref="AY261:AY262"/>
    <mergeCell ref="AY263:AY264"/>
    <mergeCell ref="AY265:AY266"/>
    <mergeCell ref="AY267:AY268"/>
    <mergeCell ref="AY137:AY138"/>
    <mergeCell ref="BA137:BA138"/>
    <mergeCell ref="BC137:BC138"/>
    <mergeCell ref="AY109:AY110"/>
    <mergeCell ref="BA267:BA268"/>
    <mergeCell ref="BA269:BA270"/>
    <mergeCell ref="BA271:BA272"/>
    <mergeCell ref="AY249:AY250"/>
    <mergeCell ref="AY251:AY252"/>
    <mergeCell ref="AY253:AY254"/>
    <mergeCell ref="AY255:AY256"/>
    <mergeCell ref="AY257:AY258"/>
    <mergeCell ref="BA255:BA256"/>
    <mergeCell ref="BA257:BA258"/>
    <mergeCell ref="BA259:BA260"/>
    <mergeCell ref="BA261:BA262"/>
    <mergeCell ref="BA263:BA264"/>
    <mergeCell ref="AY133:AY134"/>
    <mergeCell ref="AY131:AY132"/>
    <mergeCell ref="BC131:BC132"/>
    <mergeCell ref="BA101:BA102"/>
    <mergeCell ref="BC101:BC102"/>
    <mergeCell ref="BC113:BC114"/>
    <mergeCell ref="AY127:AY128"/>
    <mergeCell ref="BA113:BA114"/>
    <mergeCell ref="BA265:BA266"/>
    <mergeCell ref="BA245:BA246"/>
    <mergeCell ref="BA247:BA248"/>
    <mergeCell ref="BA249:BA250"/>
    <mergeCell ref="BA251:BA252"/>
    <mergeCell ref="AY135:AY136"/>
    <mergeCell ref="BA135:BA136"/>
    <mergeCell ref="BE35:BE36"/>
    <mergeCell ref="BE37:BE38"/>
    <mergeCell ref="BE39:BE40"/>
    <mergeCell ref="BE41:BE42"/>
    <mergeCell ref="BE43:BE44"/>
    <mergeCell ref="BE49:BE50"/>
    <mergeCell ref="BE47:BE48"/>
    <mergeCell ref="BE45:BE46"/>
    <mergeCell ref="BE23:BE24"/>
    <mergeCell ref="BE25:BE26"/>
    <mergeCell ref="BE27:BE28"/>
    <mergeCell ref="BE29:BE30"/>
    <mergeCell ref="BE31:BE32"/>
    <mergeCell ref="BE33:BE34"/>
    <mergeCell ref="BE99:BE100"/>
    <mergeCell ref="BE101:BE102"/>
    <mergeCell ref="BE103:BE104"/>
    <mergeCell ref="BE105:BE106"/>
    <mergeCell ref="BE185:BE186"/>
    <mergeCell ref="BE187:BE188"/>
    <mergeCell ref="BE189:BE190"/>
    <mergeCell ref="BE107:BE108"/>
    <mergeCell ref="BE173:BE174"/>
    <mergeCell ref="BE175:BE176"/>
    <mergeCell ref="BE221:BE222"/>
    <mergeCell ref="BE207:BE208"/>
    <mergeCell ref="BE7:BE8"/>
    <mergeCell ref="BE9:BE10"/>
    <mergeCell ref="BE11:BE12"/>
    <mergeCell ref="BE13:BE14"/>
    <mergeCell ref="BE15:BE16"/>
    <mergeCell ref="BE17:BE18"/>
    <mergeCell ref="BE19:BE20"/>
    <mergeCell ref="BE21:BE22"/>
    <mergeCell ref="BE249:BE250"/>
    <mergeCell ref="BE251:BE252"/>
    <mergeCell ref="BE253:BE254"/>
    <mergeCell ref="BE255:BE256"/>
    <mergeCell ref="BE257:BE258"/>
    <mergeCell ref="BC273:BC274"/>
    <mergeCell ref="BE269:BE270"/>
    <mergeCell ref="BE237:BE238"/>
    <mergeCell ref="BE241:BE242"/>
    <mergeCell ref="BE243:BE244"/>
    <mergeCell ref="BE245:BE246"/>
    <mergeCell ref="BE247:BE248"/>
    <mergeCell ref="BE271:BE272"/>
    <mergeCell ref="BE273:BE274"/>
    <mergeCell ref="BE225:BE226"/>
    <mergeCell ref="BE227:BE228"/>
    <mergeCell ref="BE229:BE230"/>
    <mergeCell ref="BE231:BE232"/>
    <mergeCell ref="BE233:BE234"/>
    <mergeCell ref="BE235:BE236"/>
    <mergeCell ref="BC269:BC270"/>
    <mergeCell ref="BC271:BC272"/>
    <mergeCell ref="BE209:BE210"/>
    <mergeCell ref="BE211:BE212"/>
    <mergeCell ref="AI239:AI240"/>
    <mergeCell ref="AI195:AI196"/>
    <mergeCell ref="AI197:AI198"/>
    <mergeCell ref="AI199:AI200"/>
    <mergeCell ref="AI201:AI202"/>
    <mergeCell ref="AI203:AI204"/>
    <mergeCell ref="AI205:AI206"/>
    <mergeCell ref="AI173:AI174"/>
    <mergeCell ref="AI175:AI176"/>
    <mergeCell ref="AM171:AM172"/>
    <mergeCell ref="AM239:AM240"/>
    <mergeCell ref="AI167:AI168"/>
    <mergeCell ref="AI185:AI186"/>
    <mergeCell ref="AK239:AK240"/>
    <mergeCell ref="AI181:AI182"/>
    <mergeCell ref="AI183:AI184"/>
    <mergeCell ref="AL191:AL192"/>
    <mergeCell ref="AL199:AL200"/>
    <mergeCell ref="AM189:AM190"/>
    <mergeCell ref="AM191:AM192"/>
    <mergeCell ref="AL211:AL212"/>
    <mergeCell ref="AM233:AM234"/>
    <mergeCell ref="AM193:AM194"/>
    <mergeCell ref="AM195:AM196"/>
    <mergeCell ref="AM197:AM198"/>
    <mergeCell ref="AL195:AL196"/>
    <mergeCell ref="AJ203:AJ204"/>
    <mergeCell ref="AI227:AI228"/>
    <mergeCell ref="AI229:AI230"/>
    <mergeCell ref="AM213:AM214"/>
    <mergeCell ref="AM215:AM216"/>
    <mergeCell ref="AM223:AM224"/>
    <mergeCell ref="AM23:AM24"/>
    <mergeCell ref="AM25:AM26"/>
    <mergeCell ref="AM27:AM28"/>
    <mergeCell ref="AM29:AM30"/>
    <mergeCell ref="AM31:AM32"/>
    <mergeCell ref="AM33:AM34"/>
    <mergeCell ref="AI259:AI260"/>
    <mergeCell ref="AI261:AI262"/>
    <mergeCell ref="AI263:AI264"/>
    <mergeCell ref="AI265:AI266"/>
    <mergeCell ref="AI269:AI270"/>
    <mergeCell ref="AM13:AM14"/>
    <mergeCell ref="AM15:AM16"/>
    <mergeCell ref="AM17:AM18"/>
    <mergeCell ref="AM19:AM20"/>
    <mergeCell ref="AM21:AM22"/>
    <mergeCell ref="AI245:AI246"/>
    <mergeCell ref="AI247:AI248"/>
    <mergeCell ref="AI235:AI236"/>
    <mergeCell ref="AI253:AI254"/>
    <mergeCell ref="AI255:AI256"/>
    <mergeCell ref="AI257:AI258"/>
    <mergeCell ref="AM93:AM94"/>
    <mergeCell ref="AM95:AM96"/>
    <mergeCell ref="AM113:AM114"/>
    <mergeCell ref="AM115:AM116"/>
    <mergeCell ref="AM117:AM118"/>
    <mergeCell ref="AM119:AM120"/>
    <mergeCell ref="AI207:AI208"/>
    <mergeCell ref="AI209:AI210"/>
    <mergeCell ref="AM245:AM246"/>
    <mergeCell ref="AM243:AM244"/>
    <mergeCell ref="AQ111:AQ112"/>
    <mergeCell ref="AM141:AM142"/>
    <mergeCell ref="AM143:AM144"/>
    <mergeCell ref="AM121:AM122"/>
    <mergeCell ref="AM123:AM124"/>
    <mergeCell ref="AM225:AM226"/>
    <mergeCell ref="AM227:AM228"/>
    <mergeCell ref="AM229:AM230"/>
    <mergeCell ref="AM217:AM218"/>
    <mergeCell ref="AM221:AM222"/>
    <mergeCell ref="AM209:AM210"/>
    <mergeCell ref="AM211:AM212"/>
    <mergeCell ref="AM177:AM178"/>
    <mergeCell ref="AM179:AM180"/>
    <mergeCell ref="AM181:AM182"/>
    <mergeCell ref="AM183:AM184"/>
    <mergeCell ref="AQ43:AQ44"/>
    <mergeCell ref="AQ45:AQ46"/>
    <mergeCell ref="AQ47:AQ48"/>
    <mergeCell ref="AQ49:AQ50"/>
    <mergeCell ref="AQ51:AQ52"/>
    <mergeCell ref="AQ61:AQ62"/>
    <mergeCell ref="AQ127:AQ128"/>
    <mergeCell ref="AQ129:AQ130"/>
    <mergeCell ref="AQ131:AQ132"/>
    <mergeCell ref="AQ151:AQ152"/>
    <mergeCell ref="AM125:AM126"/>
    <mergeCell ref="AM127:AM128"/>
    <mergeCell ref="AM129:AM130"/>
    <mergeCell ref="AM131:AM132"/>
    <mergeCell ref="AM111:AM112"/>
    <mergeCell ref="AN55:AN56"/>
    <mergeCell ref="AM43:AM44"/>
    <mergeCell ref="AE121:AE122"/>
    <mergeCell ref="AG121:AG122"/>
    <mergeCell ref="AH121:AH122"/>
    <mergeCell ref="AE123:AE124"/>
    <mergeCell ref="AF123:AF124"/>
    <mergeCell ref="AG123:AG124"/>
    <mergeCell ref="AH123:AH124"/>
    <mergeCell ref="AE139:AE140"/>
    <mergeCell ref="AF139:AF140"/>
    <mergeCell ref="AG139:AG140"/>
    <mergeCell ref="AH139:AH140"/>
    <mergeCell ref="AF121:AF122"/>
    <mergeCell ref="AQ235:AQ236"/>
    <mergeCell ref="AQ239:AQ240"/>
    <mergeCell ref="AM71:AM72"/>
    <mergeCell ref="AM73:AM74"/>
    <mergeCell ref="AM75:AM76"/>
    <mergeCell ref="AE141:AE142"/>
    <mergeCell ref="AF141:AF142"/>
    <mergeCell ref="AQ133:AQ134"/>
    <mergeCell ref="AI151:AI152"/>
    <mergeCell ref="AI155:AI156"/>
    <mergeCell ref="AQ117:AQ118"/>
    <mergeCell ref="AQ119:AQ120"/>
    <mergeCell ref="AQ121:AQ122"/>
    <mergeCell ref="AQ123:AQ124"/>
    <mergeCell ref="AQ125:AQ126"/>
    <mergeCell ref="AQ85:AQ86"/>
    <mergeCell ref="AQ87:AQ88"/>
    <mergeCell ref="AQ89:AQ90"/>
    <mergeCell ref="AQ109:AQ110"/>
    <mergeCell ref="AE97:AE98"/>
    <mergeCell ref="AF97:AF98"/>
    <mergeCell ref="AG97:AG98"/>
    <mergeCell ref="AH97:AH98"/>
    <mergeCell ref="AE85:AE86"/>
    <mergeCell ref="AF85:AF86"/>
    <mergeCell ref="AG85:AG86"/>
    <mergeCell ref="AQ55:AQ56"/>
    <mergeCell ref="AM77:AM78"/>
    <mergeCell ref="AM79:AM80"/>
    <mergeCell ref="AF47:AF48"/>
    <mergeCell ref="AK55:AK56"/>
    <mergeCell ref="AL55:AL56"/>
    <mergeCell ref="AE61:AE62"/>
    <mergeCell ref="AF61:AF62"/>
    <mergeCell ref="AG61:AG62"/>
    <mergeCell ref="AL73:AL74"/>
    <mergeCell ref="AL75:AL76"/>
    <mergeCell ref="AQ75:AQ76"/>
    <mergeCell ref="AI81:AI82"/>
    <mergeCell ref="AK81:AK82"/>
    <mergeCell ref="AO55:AO56"/>
    <mergeCell ref="AL49:AL50"/>
    <mergeCell ref="AE67:AE68"/>
    <mergeCell ref="AF67:AF68"/>
    <mergeCell ref="AJ87:AJ88"/>
    <mergeCell ref="AE89:AE90"/>
    <mergeCell ref="AF89:AF90"/>
    <mergeCell ref="AG89:AG90"/>
    <mergeCell ref="AH89:AH90"/>
    <mergeCell ref="AE91:AE92"/>
    <mergeCell ref="AF91:AF92"/>
    <mergeCell ref="AH239:AH240"/>
    <mergeCell ref="AF145:AF146"/>
    <mergeCell ref="AG145:AG146"/>
    <mergeCell ref="AQ41:AQ42"/>
    <mergeCell ref="AQ259:AQ260"/>
    <mergeCell ref="AQ261:AQ262"/>
    <mergeCell ref="AQ263:AQ264"/>
    <mergeCell ref="AQ265:AQ266"/>
    <mergeCell ref="AQ267:AQ268"/>
    <mergeCell ref="AE25:AE26"/>
    <mergeCell ref="AF25:AF26"/>
    <mergeCell ref="AG25:AG26"/>
    <mergeCell ref="AH25:AH26"/>
    <mergeCell ref="AE27:AE28"/>
    <mergeCell ref="AE59:AE60"/>
    <mergeCell ref="AF59:AF60"/>
    <mergeCell ref="AG59:AG60"/>
    <mergeCell ref="AH59:AH60"/>
    <mergeCell ref="AQ255:AQ256"/>
    <mergeCell ref="AQ257:AQ258"/>
    <mergeCell ref="AQ195:AQ196"/>
    <mergeCell ref="AQ197:AQ198"/>
    <mergeCell ref="AQ199:AQ200"/>
    <mergeCell ref="AQ201:AQ202"/>
    <mergeCell ref="AF55:AF56"/>
    <mergeCell ref="AG55:AG56"/>
    <mergeCell ref="AH55:AH56"/>
    <mergeCell ref="AE57:AE58"/>
    <mergeCell ref="AF57:AF58"/>
    <mergeCell ref="AG57:AG58"/>
    <mergeCell ref="AH57:AH58"/>
    <mergeCell ref="AE41:AE42"/>
    <mergeCell ref="AE31:AE32"/>
    <mergeCell ref="AG141:AG142"/>
    <mergeCell ref="AH141:AH142"/>
    <mergeCell ref="AG135:AG136"/>
    <mergeCell ref="AH135:AH136"/>
    <mergeCell ref="AE137:AE138"/>
    <mergeCell ref="AF137:AF138"/>
    <mergeCell ref="AG137:AG138"/>
    <mergeCell ref="AH137:AH138"/>
    <mergeCell ref="AE133:AE134"/>
    <mergeCell ref="AF133:AF134"/>
    <mergeCell ref="AG133:AG134"/>
    <mergeCell ref="AH133:AH134"/>
    <mergeCell ref="AE135:AE136"/>
    <mergeCell ref="AF135:AF136"/>
    <mergeCell ref="AE69:AE70"/>
    <mergeCell ref="AF69:AF70"/>
    <mergeCell ref="AG69:AG70"/>
    <mergeCell ref="AF41:AF42"/>
    <mergeCell ref="AG41:AG42"/>
    <mergeCell ref="AH41:AH42"/>
    <mergeCell ref="AF35:AF36"/>
    <mergeCell ref="AG47:AG48"/>
    <mergeCell ref="AH47:AH48"/>
    <mergeCell ref="AF51:AF52"/>
    <mergeCell ref="AG51:AG52"/>
    <mergeCell ref="AH51:AH52"/>
    <mergeCell ref="AE55:AE56"/>
    <mergeCell ref="AE65:AE66"/>
    <mergeCell ref="AF65:AF66"/>
    <mergeCell ref="AE79:AE80"/>
    <mergeCell ref="AF101:AF102"/>
    <mergeCell ref="AE241:AE242"/>
    <mergeCell ref="AF241:AF242"/>
    <mergeCell ref="AG241:AG242"/>
    <mergeCell ref="AH241:AH242"/>
    <mergeCell ref="AF213:AF214"/>
    <mergeCell ref="AG213:AG214"/>
    <mergeCell ref="AH213:AH214"/>
    <mergeCell ref="AE231:AE232"/>
    <mergeCell ref="AF231:AF232"/>
    <mergeCell ref="AG231:AG232"/>
    <mergeCell ref="AH231:AH232"/>
    <mergeCell ref="AG217:AG218"/>
    <mergeCell ref="AG211:AG212"/>
    <mergeCell ref="AH211:AH212"/>
    <mergeCell ref="AE217:AE218"/>
    <mergeCell ref="AF217:AF218"/>
    <mergeCell ref="AX49:AX50"/>
    <mergeCell ref="AE223:AE224"/>
    <mergeCell ref="AF223:AF224"/>
    <mergeCell ref="AE213:AE214"/>
    <mergeCell ref="AE211:AE212"/>
    <mergeCell ref="AF211:AF212"/>
    <mergeCell ref="AE219:AE220"/>
    <mergeCell ref="AF219:AF220"/>
    <mergeCell ref="AG219:AG220"/>
    <mergeCell ref="AH219:AH220"/>
    <mergeCell ref="AF225:AF226"/>
    <mergeCell ref="AG225:AG226"/>
    <mergeCell ref="AH225:AH226"/>
    <mergeCell ref="AE229:AE230"/>
    <mergeCell ref="AF229:AF230"/>
    <mergeCell ref="AG239:AG240"/>
    <mergeCell ref="AX93:AX94"/>
    <mergeCell ref="AW95:AW96"/>
    <mergeCell ref="AX95:AX96"/>
    <mergeCell ref="AH29:AH30"/>
    <mergeCell ref="AF31:AF32"/>
    <mergeCell ref="AG31:AG32"/>
    <mergeCell ref="AH31:AH32"/>
    <mergeCell ref="AH39:AH40"/>
    <mergeCell ref="AX83:AX84"/>
    <mergeCell ref="AW85:AW86"/>
    <mergeCell ref="AX85:AX86"/>
    <mergeCell ref="AW75:AW76"/>
    <mergeCell ref="AX75:AX76"/>
    <mergeCell ref="AW77:AW78"/>
    <mergeCell ref="AX77:AX78"/>
    <mergeCell ref="AQ83:AQ84"/>
    <mergeCell ref="AG75:AG76"/>
    <mergeCell ref="AH75:AH76"/>
    <mergeCell ref="AS35:AS36"/>
    <mergeCell ref="AT35:AT36"/>
    <mergeCell ref="AS61:AS62"/>
    <mergeCell ref="AR65:AR66"/>
    <mergeCell ref="AT69:AT70"/>
    <mergeCell ref="AS75:AS76"/>
    <mergeCell ref="AO81:AO82"/>
    <mergeCell ref="AP81:AP82"/>
    <mergeCell ref="AR81:AR82"/>
    <mergeCell ref="AX39:AX40"/>
    <mergeCell ref="AW41:AW42"/>
    <mergeCell ref="AH43:AH44"/>
    <mergeCell ref="AQ39:AQ40"/>
    <mergeCell ref="AM41:AM42"/>
    <mergeCell ref="AH145:AH146"/>
    <mergeCell ref="AG63:AG64"/>
    <mergeCell ref="AH63:AH64"/>
    <mergeCell ref="AQ209:AQ210"/>
    <mergeCell ref="AQ211:AQ212"/>
    <mergeCell ref="AQ213:AQ214"/>
    <mergeCell ref="AX79:AX80"/>
    <mergeCell ref="AW115:AW116"/>
    <mergeCell ref="AX115:AX116"/>
    <mergeCell ref="AW133:AW134"/>
    <mergeCell ref="AX133:AX134"/>
    <mergeCell ref="AW135:AW136"/>
    <mergeCell ref="AX135:AX136"/>
    <mergeCell ref="AH69:AH70"/>
    <mergeCell ref="AI157:AI158"/>
    <mergeCell ref="AQ191:AQ192"/>
    <mergeCell ref="AQ193:AQ194"/>
    <mergeCell ref="AQ153:AQ154"/>
    <mergeCell ref="AQ155:AQ156"/>
    <mergeCell ref="AQ157:AQ158"/>
    <mergeCell ref="AQ159:AQ160"/>
    <mergeCell ref="AQ169:AQ170"/>
    <mergeCell ref="AH95:AH96"/>
    <mergeCell ref="AO113:AO114"/>
    <mergeCell ref="AQ163:AQ164"/>
    <mergeCell ref="AG101:AG102"/>
    <mergeCell ref="AH101:AH102"/>
    <mergeCell ref="AQ113:AQ114"/>
    <mergeCell ref="AM133:AM134"/>
    <mergeCell ref="AM135:AM136"/>
    <mergeCell ref="AM137:AM138"/>
    <mergeCell ref="AM139:AM140"/>
    <mergeCell ref="AQ23:AQ24"/>
    <mergeCell ref="AQ25:AQ26"/>
    <mergeCell ref="AQ27:AQ28"/>
    <mergeCell ref="AQ29:AQ30"/>
    <mergeCell ref="AQ31:AQ32"/>
    <mergeCell ref="AX15:AX16"/>
    <mergeCell ref="AW17:AW18"/>
    <mergeCell ref="AX17:AX18"/>
    <mergeCell ref="AX7:AX8"/>
    <mergeCell ref="AW7:AW8"/>
    <mergeCell ref="AW9:AW10"/>
    <mergeCell ref="AX9:AX10"/>
    <mergeCell ref="AW11:AW12"/>
    <mergeCell ref="AX11:AX12"/>
    <mergeCell ref="AW35:AW36"/>
    <mergeCell ref="AX35:AX36"/>
    <mergeCell ref="AX137:AX138"/>
    <mergeCell ref="AW109:AW110"/>
    <mergeCell ref="AX109:AX110"/>
    <mergeCell ref="AW99:AW100"/>
    <mergeCell ref="AX99:AX100"/>
    <mergeCell ref="AW101:AW102"/>
    <mergeCell ref="AX101:AX102"/>
    <mergeCell ref="AW103:AW104"/>
    <mergeCell ref="AX103:AX104"/>
    <mergeCell ref="AW93:AW94"/>
    <mergeCell ref="AX63:AX64"/>
    <mergeCell ref="AW65:AW66"/>
    <mergeCell ref="AX65:AX66"/>
    <mergeCell ref="AW81:AW82"/>
    <mergeCell ref="AX81:AX82"/>
    <mergeCell ref="AW83:AW84"/>
    <mergeCell ref="AX41:AX42"/>
    <mergeCell ref="AW43:AW44"/>
    <mergeCell ref="AW31:AW32"/>
    <mergeCell ref="AX31:AX32"/>
    <mergeCell ref="AW33:AW34"/>
    <mergeCell ref="AW25:AW26"/>
    <mergeCell ref="AW27:AW28"/>
    <mergeCell ref="AX25:AX26"/>
    <mergeCell ref="AW39:AW40"/>
    <mergeCell ref="AW123:AW124"/>
    <mergeCell ref="AX123:AX124"/>
    <mergeCell ref="AW23:AW24"/>
    <mergeCell ref="AX23:AX24"/>
    <mergeCell ref="AX43:AX44"/>
    <mergeCell ref="AW45:AW46"/>
    <mergeCell ref="AX45:AX46"/>
    <mergeCell ref="AW69:AW70"/>
    <mergeCell ref="AX69:AX70"/>
    <mergeCell ref="AW71:AW72"/>
    <mergeCell ref="AX71:AX72"/>
    <mergeCell ref="AW73:AW74"/>
    <mergeCell ref="AX73:AX74"/>
    <mergeCell ref="AW63:AW64"/>
    <mergeCell ref="AW47:AW48"/>
    <mergeCell ref="AX47:AX48"/>
    <mergeCell ref="AW49:AW50"/>
    <mergeCell ref="AX27:AX28"/>
    <mergeCell ref="AW29:AW30"/>
    <mergeCell ref="AX29:AX30"/>
    <mergeCell ref="AW79:AW80"/>
    <mergeCell ref="AW97:AW98"/>
    <mergeCell ref="AX97:AX98"/>
    <mergeCell ref="AW125:AW126"/>
    <mergeCell ref="AX125:AX126"/>
    <mergeCell ref="AW117:AW118"/>
    <mergeCell ref="AX117:AX118"/>
    <mergeCell ref="AW119:AW120"/>
    <mergeCell ref="AX119:AX120"/>
    <mergeCell ref="AW121:AW122"/>
    <mergeCell ref="AX121:AX122"/>
    <mergeCell ref="AW111:AW112"/>
    <mergeCell ref="AX111:AX112"/>
    <mergeCell ref="AW131:AW132"/>
    <mergeCell ref="AX131:AX132"/>
    <mergeCell ref="AW155:AW156"/>
    <mergeCell ref="AX155:AX156"/>
    <mergeCell ref="AW157:AW158"/>
    <mergeCell ref="AX157:AX158"/>
    <mergeCell ref="AW113:AW114"/>
    <mergeCell ref="AX113:AX114"/>
    <mergeCell ref="AW159:AW160"/>
    <mergeCell ref="AX159:AX160"/>
    <mergeCell ref="AW145:AW146"/>
    <mergeCell ref="AX145:AX146"/>
    <mergeCell ref="AW147:AW148"/>
    <mergeCell ref="AX147:AX148"/>
    <mergeCell ref="AW149:AW150"/>
    <mergeCell ref="AX149:AX150"/>
    <mergeCell ref="AW139:AW140"/>
    <mergeCell ref="AX139:AX140"/>
    <mergeCell ref="AW141:AW142"/>
    <mergeCell ref="AX141:AX142"/>
    <mergeCell ref="AW143:AW144"/>
    <mergeCell ref="AX143:AX144"/>
    <mergeCell ref="AW161:AW162"/>
    <mergeCell ref="AX161:AX162"/>
    <mergeCell ref="AW163:AW164"/>
    <mergeCell ref="AX163:AX164"/>
    <mergeCell ref="AW165:AW166"/>
    <mergeCell ref="AX165:AX166"/>
    <mergeCell ref="AW219:AW220"/>
    <mergeCell ref="AX219:AX220"/>
    <mergeCell ref="AW209:AW210"/>
    <mergeCell ref="AX209:AX210"/>
    <mergeCell ref="AW211:AW212"/>
    <mergeCell ref="AX211:AX212"/>
    <mergeCell ref="AW213:AW214"/>
    <mergeCell ref="AX213:AX214"/>
    <mergeCell ref="AW185:AW186"/>
    <mergeCell ref="AX185:AX186"/>
    <mergeCell ref="AW187:AW188"/>
    <mergeCell ref="AX187:AX188"/>
    <mergeCell ref="AW189:AW190"/>
    <mergeCell ref="AX189:AX190"/>
    <mergeCell ref="AW179:AW180"/>
    <mergeCell ref="AX179:AX180"/>
    <mergeCell ref="AW181:AW182"/>
    <mergeCell ref="AX181:AX182"/>
    <mergeCell ref="AW183:AW184"/>
    <mergeCell ref="AX183:AX184"/>
    <mergeCell ref="AW173:AW174"/>
    <mergeCell ref="AX173:AX174"/>
    <mergeCell ref="AW175:AW176"/>
    <mergeCell ref="AX175:AX176"/>
    <mergeCell ref="AW177:AW178"/>
    <mergeCell ref="AX177:AX178"/>
    <mergeCell ref="AW191:AW192"/>
    <mergeCell ref="AX191:AX192"/>
    <mergeCell ref="AW193:AW194"/>
    <mergeCell ref="AX193:AX194"/>
    <mergeCell ref="AW195:AW196"/>
    <mergeCell ref="AX195:AX196"/>
    <mergeCell ref="AW221:AW222"/>
    <mergeCell ref="AX221:AX222"/>
    <mergeCell ref="AW223:AW224"/>
    <mergeCell ref="AX223:AX224"/>
    <mergeCell ref="AW225:AW226"/>
    <mergeCell ref="AX225:AX226"/>
    <mergeCell ref="AW215:AW216"/>
    <mergeCell ref="AX215:AX216"/>
    <mergeCell ref="AW217:AW218"/>
    <mergeCell ref="AX217:AX218"/>
    <mergeCell ref="AW239:AW240"/>
    <mergeCell ref="AX239:AX240"/>
    <mergeCell ref="AW233:AW234"/>
    <mergeCell ref="AX233:AX234"/>
    <mergeCell ref="AW235:AW236"/>
    <mergeCell ref="AX235:AX236"/>
    <mergeCell ref="AW237:AW238"/>
    <mergeCell ref="AX237:AX238"/>
    <mergeCell ref="AW257:AW258"/>
    <mergeCell ref="AX257:AX258"/>
    <mergeCell ref="AW259:AW260"/>
    <mergeCell ref="AX259:AX260"/>
    <mergeCell ref="AW263:AW264"/>
    <mergeCell ref="AX263:AX264"/>
    <mergeCell ref="AW231:AW232"/>
    <mergeCell ref="AX231:AX232"/>
    <mergeCell ref="AW251:AW252"/>
    <mergeCell ref="AX251:AX252"/>
    <mergeCell ref="AW253:AW254"/>
    <mergeCell ref="AX253:AX254"/>
    <mergeCell ref="AW255:AW256"/>
    <mergeCell ref="AX255:AX256"/>
    <mergeCell ref="AW245:AW246"/>
    <mergeCell ref="AX245:AX246"/>
    <mergeCell ref="AW247:AW248"/>
    <mergeCell ref="AX247:AX248"/>
    <mergeCell ref="AW241:AW242"/>
    <mergeCell ref="AX241:AX242"/>
  </mergeCells>
  <phoneticPr fontId="52"/>
  <pageMargins left="0.39370078740157483" right="0.39370078740157483" top="0.78740157480314965" bottom="0.39370078740157483" header="0.39370078740157483" footer="0"/>
  <pageSetup paperSize="9" scale="83" fitToHeight="0" pageOrder="overThenDown" orientation="portrait" r:id="rId1"/>
  <headerFooter differentFirst="1">
    <firstHeader>&amp;L&amp;"ＤＦ特太ゴシック体,標準"&amp;16認定こども園（教育標準時間認定）</firstHeader>
  </headerFooter>
  <rowBreaks count="7" manualBreakCount="7">
    <brk id="40" max="66" man="1"/>
    <brk id="74" max="66" man="1"/>
    <brk id="108" max="66" man="1"/>
    <brk id="142" max="66" man="1"/>
    <brk id="176" max="66" man="1"/>
    <brk id="210" max="66" man="1"/>
    <brk id="244" max="66" man="1"/>
  </rowBreaks>
  <colBreaks count="4" manualBreakCount="4">
    <brk id="19" max="277" man="1"/>
    <brk id="34" max="277" man="1"/>
    <brk id="42" max="277" man="1"/>
    <brk id="50" max="277"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I585"/>
  <sheetViews>
    <sheetView view="pageBreakPreview" zoomScaleNormal="100" zoomScaleSheetLayoutView="100" workbookViewId="0">
      <pane xSplit="4" ySplit="5" topLeftCell="AJ6" activePane="bottomRight" state="frozen"/>
      <selection activeCell="AX579" sqref="AX579:AX582"/>
      <selection pane="topRight" activeCell="AX579" sqref="AX579:AX582"/>
      <selection pane="bottomLeft" activeCell="AX579" sqref="AX579:AX582"/>
      <selection pane="bottomRight" sqref="A1:A4"/>
    </sheetView>
  </sheetViews>
  <sheetFormatPr defaultRowHeight="13.2"/>
  <cols>
    <col min="1" max="1" width="5.6640625" style="373" customWidth="1"/>
    <col min="2" max="2" width="7.44140625" style="373" bestFit="1" customWidth="1"/>
    <col min="3" max="3" width="4.44140625" style="373" bestFit="1" customWidth="1"/>
    <col min="4" max="4" width="8.33203125" style="373" customWidth="1"/>
    <col min="5" max="5" width="2.21875" style="372" customWidth="1"/>
    <col min="6" max="6" width="6.88671875" style="369" customWidth="1"/>
    <col min="7" max="7" width="8.109375" style="371" customWidth="1"/>
    <col min="8" max="8" width="6.88671875" style="368" customWidth="1"/>
    <col min="9" max="9" width="8.109375" style="371" customWidth="1"/>
    <col min="10" max="10" width="2.21875" style="581" customWidth="1"/>
    <col min="11" max="11" width="6.21875" style="369" customWidth="1"/>
    <col min="12" max="12" width="6.21875" style="371" customWidth="1"/>
    <col min="13" max="13" width="7.6640625" style="366" customWidth="1"/>
    <col min="14" max="14" width="6.21875" style="368" customWidth="1"/>
    <col min="15" max="15" width="6.21875" style="371" customWidth="1"/>
    <col min="16" max="16" width="7.6640625" style="366" customWidth="1"/>
    <col min="17" max="17" width="2.21875" style="581" customWidth="1"/>
    <col min="18" max="18" width="6.21875" style="369" customWidth="1"/>
    <col min="19" max="19" width="11.33203125" style="453" bestFit="1" customWidth="1"/>
    <col min="20" max="20" width="3.21875" style="366" customWidth="1"/>
    <col min="21" max="21" width="1.77734375" style="581" customWidth="1"/>
    <col min="22" max="22" width="14.44140625" style="368" customWidth="1"/>
    <col min="23" max="23" width="2.21875" style="581" customWidth="1"/>
    <col min="24" max="24" width="14.44140625" style="453" customWidth="1"/>
    <col min="25" max="25" width="1.77734375" style="453" customWidth="1"/>
    <col min="26" max="26" width="3.21875" style="581" customWidth="1"/>
    <col min="27" max="27" width="11.33203125" style="453" customWidth="1"/>
    <col min="28" max="28" width="3.109375" style="366" customWidth="1"/>
    <col min="29" max="29" width="8" style="368" customWidth="1"/>
    <col min="30" max="30" width="6.77734375" style="368" customWidth="1"/>
    <col min="31" max="31" width="3.109375" style="581" customWidth="1"/>
    <col min="32" max="32" width="10.77734375" style="452" customWidth="1"/>
    <col min="33" max="33" width="2.21875" style="369" customWidth="1"/>
    <col min="34" max="34" width="6" style="451" bestFit="1" customWidth="1"/>
    <col min="35" max="38" width="5.77734375" style="369" customWidth="1"/>
    <col min="39" max="39" width="2.21875" style="369" customWidth="1"/>
    <col min="40" max="40" width="6" style="451" bestFit="1" customWidth="1"/>
    <col min="41" max="44" width="5.77734375" style="369" customWidth="1"/>
    <col min="45" max="45" width="2.21875" style="366" customWidth="1"/>
    <col min="46" max="46" width="11.6640625" style="368" customWidth="1"/>
    <col min="47" max="47" width="2.21875" style="369" customWidth="1"/>
    <col min="48" max="48" width="11.77734375" style="451" customWidth="1"/>
    <col min="49" max="49" width="2.21875" style="366" customWidth="1"/>
    <col min="50" max="50" width="5.44140625" style="368" customWidth="1"/>
    <col min="51" max="51" width="2.21875" style="581" customWidth="1"/>
    <col min="52" max="52" width="12.21875" style="369" bestFit="1" customWidth="1"/>
    <col min="53" max="53" width="2.21875" style="366" customWidth="1"/>
    <col min="54" max="54" width="8.21875" style="368" customWidth="1"/>
    <col min="55" max="55" width="2.21875" style="366" customWidth="1"/>
    <col min="56" max="56" width="8.88671875" style="368" customWidth="1"/>
    <col min="57" max="57" width="2.21875" style="366" customWidth="1"/>
    <col min="58" max="58" width="12.88671875" style="368" customWidth="1"/>
    <col min="59" max="59" width="2.21875" style="366" customWidth="1"/>
    <col min="60" max="60" width="11.21875" style="368" customWidth="1"/>
    <col min="61" max="61" width="2.21875" style="366" customWidth="1"/>
    <col min="62" max="62" width="11.21875" style="368" customWidth="1"/>
    <col min="63" max="63" width="2.21875" style="366" customWidth="1"/>
    <col min="64" max="64" width="5.44140625" style="368" customWidth="1"/>
    <col min="65" max="65" width="2.21875" style="581" customWidth="1"/>
    <col min="66" max="66" width="9.21875" style="369" customWidth="1"/>
    <col min="67" max="67" width="2.21875" style="366" customWidth="1"/>
    <col min="68" max="68" width="11.44140625" style="368" bestFit="1" customWidth="1"/>
    <col min="69" max="70" width="6.21875" style="369" customWidth="1"/>
    <col min="71" max="71" width="7.44140625" style="366" customWidth="1"/>
    <col min="72" max="73" width="3.77734375" style="580" bestFit="1" customWidth="1"/>
    <col min="74" max="74" width="4.44140625" style="580" bestFit="1" customWidth="1"/>
    <col min="75" max="87" width="8.88671875" style="364"/>
    <col min="88" max="305" width="8.88671875" style="363"/>
    <col min="306" max="306" width="1.77734375" style="363" customWidth="1"/>
    <col min="307" max="307" width="2.44140625" style="363" customWidth="1"/>
    <col min="308" max="308" width="3.6640625" style="363" customWidth="1"/>
    <col min="309" max="309" width="2.77734375" style="363" customWidth="1"/>
    <col min="310" max="310" width="0.88671875" style="363" customWidth="1"/>
    <col min="311" max="311" width="1.21875" style="363" customWidth="1"/>
    <col min="312" max="312" width="5.33203125" style="363" customWidth="1"/>
    <col min="313" max="313" width="6.44140625" style="363" customWidth="1"/>
    <col min="314" max="314" width="4.109375" style="363" customWidth="1"/>
    <col min="315" max="315" width="7.88671875" style="363" customWidth="1"/>
    <col min="316" max="316" width="8.77734375" style="363" customWidth="1"/>
    <col min="317" max="320" width="6.21875" style="363" customWidth="1"/>
    <col min="321" max="321" width="4.88671875" style="363" customWidth="1"/>
    <col min="322" max="322" width="2.44140625" style="363" customWidth="1"/>
    <col min="323" max="323" width="4.88671875" style="363" customWidth="1"/>
    <col min="324" max="561" width="8.88671875" style="363"/>
    <col min="562" max="562" width="1.77734375" style="363" customWidth="1"/>
    <col min="563" max="563" width="2.44140625" style="363" customWidth="1"/>
    <col min="564" max="564" width="3.6640625" style="363" customWidth="1"/>
    <col min="565" max="565" width="2.77734375" style="363" customWidth="1"/>
    <col min="566" max="566" width="0.88671875" style="363" customWidth="1"/>
    <col min="567" max="567" width="1.21875" style="363" customWidth="1"/>
    <col min="568" max="568" width="5.33203125" style="363" customWidth="1"/>
    <col min="569" max="569" width="6.44140625" style="363" customWidth="1"/>
    <col min="570" max="570" width="4.109375" style="363" customWidth="1"/>
    <col min="571" max="571" width="7.88671875" style="363" customWidth="1"/>
    <col min="572" max="572" width="8.77734375" style="363" customWidth="1"/>
    <col min="573" max="576" width="6.21875" style="363" customWidth="1"/>
    <col min="577" max="577" width="4.88671875" style="363" customWidth="1"/>
    <col min="578" max="578" width="2.44140625" style="363" customWidth="1"/>
    <col min="579" max="579" width="4.88671875" style="363" customWidth="1"/>
    <col min="580" max="817" width="8.88671875" style="363"/>
    <col min="818" max="818" width="1.77734375" style="363" customWidth="1"/>
    <col min="819" max="819" width="2.44140625" style="363" customWidth="1"/>
    <col min="820" max="820" width="3.6640625" style="363" customWidth="1"/>
    <col min="821" max="821" width="2.77734375" style="363" customWidth="1"/>
    <col min="822" max="822" width="0.88671875" style="363" customWidth="1"/>
    <col min="823" max="823" width="1.21875" style="363" customWidth="1"/>
    <col min="824" max="824" width="5.33203125" style="363" customWidth="1"/>
    <col min="825" max="825" width="6.44140625" style="363" customWidth="1"/>
    <col min="826" max="826" width="4.109375" style="363" customWidth="1"/>
    <col min="827" max="827" width="7.88671875" style="363" customWidth="1"/>
    <col min="828" max="828" width="8.77734375" style="363" customWidth="1"/>
    <col min="829" max="832" width="6.21875" style="363" customWidth="1"/>
    <col min="833" max="833" width="4.88671875" style="363" customWidth="1"/>
    <col min="834" max="834" width="2.44140625" style="363" customWidth="1"/>
    <col min="835" max="835" width="4.88671875" style="363" customWidth="1"/>
    <col min="836" max="1073" width="8.88671875" style="363"/>
    <col min="1074" max="1074" width="1.77734375" style="363" customWidth="1"/>
    <col min="1075" max="1075" width="2.44140625" style="363" customWidth="1"/>
    <col min="1076" max="1076" width="3.6640625" style="363" customWidth="1"/>
    <col min="1077" max="1077" width="2.77734375" style="363" customWidth="1"/>
    <col min="1078" max="1078" width="0.88671875" style="363" customWidth="1"/>
    <col min="1079" max="1079" width="1.21875" style="363" customWidth="1"/>
    <col min="1080" max="1080" width="5.33203125" style="363" customWidth="1"/>
    <col min="1081" max="1081" width="6.44140625" style="363" customWidth="1"/>
    <col min="1082" max="1082" width="4.109375" style="363" customWidth="1"/>
    <col min="1083" max="1083" width="7.88671875" style="363" customWidth="1"/>
    <col min="1084" max="1084" width="8.77734375" style="363" customWidth="1"/>
    <col min="1085" max="1088" width="6.21875" style="363" customWidth="1"/>
    <col min="1089" max="1089" width="4.88671875" style="363" customWidth="1"/>
    <col min="1090" max="1090" width="2.44140625" style="363" customWidth="1"/>
    <col min="1091" max="1091" width="4.88671875" style="363" customWidth="1"/>
    <col min="1092" max="1329" width="8.88671875" style="363"/>
    <col min="1330" max="1330" width="1.77734375" style="363" customWidth="1"/>
    <col min="1331" max="1331" width="2.44140625" style="363" customWidth="1"/>
    <col min="1332" max="1332" width="3.6640625" style="363" customWidth="1"/>
    <col min="1333" max="1333" width="2.77734375" style="363" customWidth="1"/>
    <col min="1334" max="1334" width="0.88671875" style="363" customWidth="1"/>
    <col min="1335" max="1335" width="1.21875" style="363" customWidth="1"/>
    <col min="1336" max="1336" width="5.33203125" style="363" customWidth="1"/>
    <col min="1337" max="1337" width="6.44140625" style="363" customWidth="1"/>
    <col min="1338" max="1338" width="4.109375" style="363" customWidth="1"/>
    <col min="1339" max="1339" width="7.88671875" style="363" customWidth="1"/>
    <col min="1340" max="1340" width="8.77734375" style="363" customWidth="1"/>
    <col min="1341" max="1344" width="6.21875" style="363" customWidth="1"/>
    <col min="1345" max="1345" width="4.88671875" style="363" customWidth="1"/>
    <col min="1346" max="1346" width="2.44140625" style="363" customWidth="1"/>
    <col min="1347" max="1347" width="4.88671875" style="363" customWidth="1"/>
    <col min="1348" max="1585" width="8.88671875" style="363"/>
    <col min="1586" max="1586" width="1.77734375" style="363" customWidth="1"/>
    <col min="1587" max="1587" width="2.44140625" style="363" customWidth="1"/>
    <col min="1588" max="1588" width="3.6640625" style="363" customWidth="1"/>
    <col min="1589" max="1589" width="2.77734375" style="363" customWidth="1"/>
    <col min="1590" max="1590" width="0.88671875" style="363" customWidth="1"/>
    <col min="1591" max="1591" width="1.21875" style="363" customWidth="1"/>
    <col min="1592" max="1592" width="5.33203125" style="363" customWidth="1"/>
    <col min="1593" max="1593" width="6.44140625" style="363" customWidth="1"/>
    <col min="1594" max="1594" width="4.109375" style="363" customWidth="1"/>
    <col min="1595" max="1595" width="7.88671875" style="363" customWidth="1"/>
    <col min="1596" max="1596" width="8.77734375" style="363" customWidth="1"/>
    <col min="1597" max="1600" width="6.21875" style="363" customWidth="1"/>
    <col min="1601" max="1601" width="4.88671875" style="363" customWidth="1"/>
    <col min="1602" max="1602" width="2.44140625" style="363" customWidth="1"/>
    <col min="1603" max="1603" width="4.88671875" style="363" customWidth="1"/>
    <col min="1604" max="1841" width="8.88671875" style="363"/>
    <col min="1842" max="1842" width="1.77734375" style="363" customWidth="1"/>
    <col min="1843" max="1843" width="2.44140625" style="363" customWidth="1"/>
    <col min="1844" max="1844" width="3.6640625" style="363" customWidth="1"/>
    <col min="1845" max="1845" width="2.77734375" style="363" customWidth="1"/>
    <col min="1846" max="1846" width="0.88671875" style="363" customWidth="1"/>
    <col min="1847" max="1847" width="1.21875" style="363" customWidth="1"/>
    <col min="1848" max="1848" width="5.33203125" style="363" customWidth="1"/>
    <col min="1849" max="1849" width="6.44140625" style="363" customWidth="1"/>
    <col min="1850" max="1850" width="4.109375" style="363" customWidth="1"/>
    <col min="1851" max="1851" width="7.88671875" style="363" customWidth="1"/>
    <col min="1852" max="1852" width="8.77734375" style="363" customWidth="1"/>
    <col min="1853" max="1856" width="6.21875" style="363" customWidth="1"/>
    <col min="1857" max="1857" width="4.88671875" style="363" customWidth="1"/>
    <col min="1858" max="1858" width="2.44140625" style="363" customWidth="1"/>
    <col min="1859" max="1859" width="4.88671875" style="363" customWidth="1"/>
    <col min="1860" max="2097" width="8.88671875" style="363"/>
    <col min="2098" max="2098" width="1.77734375" style="363" customWidth="1"/>
    <col min="2099" max="2099" width="2.44140625" style="363" customWidth="1"/>
    <col min="2100" max="2100" width="3.6640625" style="363" customWidth="1"/>
    <col min="2101" max="2101" width="2.77734375" style="363" customWidth="1"/>
    <col min="2102" max="2102" width="0.88671875" style="363" customWidth="1"/>
    <col min="2103" max="2103" width="1.21875" style="363" customWidth="1"/>
    <col min="2104" max="2104" width="5.33203125" style="363" customWidth="1"/>
    <col min="2105" max="2105" width="6.44140625" style="363" customWidth="1"/>
    <col min="2106" max="2106" width="4.109375" style="363" customWidth="1"/>
    <col min="2107" max="2107" width="7.88671875" style="363" customWidth="1"/>
    <col min="2108" max="2108" width="8.77734375" style="363" customWidth="1"/>
    <col min="2109" max="2112" width="6.21875" style="363" customWidth="1"/>
    <col min="2113" max="2113" width="4.88671875" style="363" customWidth="1"/>
    <col min="2114" max="2114" width="2.44140625" style="363" customWidth="1"/>
    <col min="2115" max="2115" width="4.88671875" style="363" customWidth="1"/>
    <col min="2116" max="2353" width="8.88671875" style="363"/>
    <col min="2354" max="2354" width="1.77734375" style="363" customWidth="1"/>
    <col min="2355" max="2355" width="2.44140625" style="363" customWidth="1"/>
    <col min="2356" max="2356" width="3.6640625" style="363" customWidth="1"/>
    <col min="2357" max="2357" width="2.77734375" style="363" customWidth="1"/>
    <col min="2358" max="2358" width="0.88671875" style="363" customWidth="1"/>
    <col min="2359" max="2359" width="1.21875" style="363" customWidth="1"/>
    <col min="2360" max="2360" width="5.33203125" style="363" customWidth="1"/>
    <col min="2361" max="2361" width="6.44140625" style="363" customWidth="1"/>
    <col min="2362" max="2362" width="4.109375" style="363" customWidth="1"/>
    <col min="2363" max="2363" width="7.88671875" style="363" customWidth="1"/>
    <col min="2364" max="2364" width="8.77734375" style="363" customWidth="1"/>
    <col min="2365" max="2368" width="6.21875" style="363" customWidth="1"/>
    <col min="2369" max="2369" width="4.88671875" style="363" customWidth="1"/>
    <col min="2370" max="2370" width="2.44140625" style="363" customWidth="1"/>
    <col min="2371" max="2371" width="4.88671875" style="363" customWidth="1"/>
    <col min="2372" max="2609" width="8.88671875" style="363"/>
    <col min="2610" max="2610" width="1.77734375" style="363" customWidth="1"/>
    <col min="2611" max="2611" width="2.44140625" style="363" customWidth="1"/>
    <col min="2612" max="2612" width="3.6640625" style="363" customWidth="1"/>
    <col min="2613" max="2613" width="2.77734375" style="363" customWidth="1"/>
    <col min="2614" max="2614" width="0.88671875" style="363" customWidth="1"/>
    <col min="2615" max="2615" width="1.21875" style="363" customWidth="1"/>
    <col min="2616" max="2616" width="5.33203125" style="363" customWidth="1"/>
    <col min="2617" max="2617" width="6.44140625" style="363" customWidth="1"/>
    <col min="2618" max="2618" width="4.109375" style="363" customWidth="1"/>
    <col min="2619" max="2619" width="7.88671875" style="363" customWidth="1"/>
    <col min="2620" max="2620" width="8.77734375" style="363" customWidth="1"/>
    <col min="2621" max="2624" width="6.21875" style="363" customWidth="1"/>
    <col min="2625" max="2625" width="4.88671875" style="363" customWidth="1"/>
    <col min="2626" max="2626" width="2.44140625" style="363" customWidth="1"/>
    <col min="2627" max="2627" width="4.88671875" style="363" customWidth="1"/>
    <col min="2628" max="2865" width="8.88671875" style="363"/>
    <col min="2866" max="2866" width="1.77734375" style="363" customWidth="1"/>
    <col min="2867" max="2867" width="2.44140625" style="363" customWidth="1"/>
    <col min="2868" max="2868" width="3.6640625" style="363" customWidth="1"/>
    <col min="2869" max="2869" width="2.77734375" style="363" customWidth="1"/>
    <col min="2870" max="2870" width="0.88671875" style="363" customWidth="1"/>
    <col min="2871" max="2871" width="1.21875" style="363" customWidth="1"/>
    <col min="2872" max="2872" width="5.33203125" style="363" customWidth="1"/>
    <col min="2873" max="2873" width="6.44140625" style="363" customWidth="1"/>
    <col min="2874" max="2874" width="4.109375" style="363" customWidth="1"/>
    <col min="2875" max="2875" width="7.88671875" style="363" customWidth="1"/>
    <col min="2876" max="2876" width="8.77734375" style="363" customWidth="1"/>
    <col min="2877" max="2880" width="6.21875" style="363" customWidth="1"/>
    <col min="2881" max="2881" width="4.88671875" style="363" customWidth="1"/>
    <col min="2882" max="2882" width="2.44140625" style="363" customWidth="1"/>
    <col min="2883" max="2883" width="4.88671875" style="363" customWidth="1"/>
    <col min="2884" max="3121" width="8.88671875" style="363"/>
    <col min="3122" max="3122" width="1.77734375" style="363" customWidth="1"/>
    <col min="3123" max="3123" width="2.44140625" style="363" customWidth="1"/>
    <col min="3124" max="3124" width="3.6640625" style="363" customWidth="1"/>
    <col min="3125" max="3125" width="2.77734375" style="363" customWidth="1"/>
    <col min="3126" max="3126" width="0.88671875" style="363" customWidth="1"/>
    <col min="3127" max="3127" width="1.21875" style="363" customWidth="1"/>
    <col min="3128" max="3128" width="5.33203125" style="363" customWidth="1"/>
    <col min="3129" max="3129" width="6.44140625" style="363" customWidth="1"/>
    <col min="3130" max="3130" width="4.109375" style="363" customWidth="1"/>
    <col min="3131" max="3131" width="7.88671875" style="363" customWidth="1"/>
    <col min="3132" max="3132" width="8.77734375" style="363" customWidth="1"/>
    <col min="3133" max="3136" width="6.21875" style="363" customWidth="1"/>
    <col min="3137" max="3137" width="4.88671875" style="363" customWidth="1"/>
    <col min="3138" max="3138" width="2.44140625" style="363" customWidth="1"/>
    <col min="3139" max="3139" width="4.88671875" style="363" customWidth="1"/>
    <col min="3140" max="3377" width="8.88671875" style="363"/>
    <col min="3378" max="3378" width="1.77734375" style="363" customWidth="1"/>
    <col min="3379" max="3379" width="2.44140625" style="363" customWidth="1"/>
    <col min="3380" max="3380" width="3.6640625" style="363" customWidth="1"/>
    <col min="3381" max="3381" width="2.77734375" style="363" customWidth="1"/>
    <col min="3382" max="3382" width="0.88671875" style="363" customWidth="1"/>
    <col min="3383" max="3383" width="1.21875" style="363" customWidth="1"/>
    <col min="3384" max="3384" width="5.33203125" style="363" customWidth="1"/>
    <col min="3385" max="3385" width="6.44140625" style="363" customWidth="1"/>
    <col min="3386" max="3386" width="4.109375" style="363" customWidth="1"/>
    <col min="3387" max="3387" width="7.88671875" style="363" customWidth="1"/>
    <col min="3388" max="3388" width="8.77734375" style="363" customWidth="1"/>
    <col min="3389" max="3392" width="6.21875" style="363" customWidth="1"/>
    <col min="3393" max="3393" width="4.88671875" style="363" customWidth="1"/>
    <col min="3394" max="3394" width="2.44140625" style="363" customWidth="1"/>
    <col min="3395" max="3395" width="4.88671875" style="363" customWidth="1"/>
    <col min="3396" max="3633" width="8.88671875" style="363"/>
    <col min="3634" max="3634" width="1.77734375" style="363" customWidth="1"/>
    <col min="3635" max="3635" width="2.44140625" style="363" customWidth="1"/>
    <col min="3636" max="3636" width="3.6640625" style="363" customWidth="1"/>
    <col min="3637" max="3637" width="2.77734375" style="363" customWidth="1"/>
    <col min="3638" max="3638" width="0.88671875" style="363" customWidth="1"/>
    <col min="3639" max="3639" width="1.21875" style="363" customWidth="1"/>
    <col min="3640" max="3640" width="5.33203125" style="363" customWidth="1"/>
    <col min="3641" max="3641" width="6.44140625" style="363" customWidth="1"/>
    <col min="3642" max="3642" width="4.109375" style="363" customWidth="1"/>
    <col min="3643" max="3643" width="7.88671875" style="363" customWidth="1"/>
    <col min="3644" max="3644" width="8.77734375" style="363" customWidth="1"/>
    <col min="3645" max="3648" width="6.21875" style="363" customWidth="1"/>
    <col min="3649" max="3649" width="4.88671875" style="363" customWidth="1"/>
    <col min="3650" max="3650" width="2.44140625" style="363" customWidth="1"/>
    <col min="3651" max="3651" width="4.88671875" style="363" customWidth="1"/>
    <col min="3652" max="3889" width="8.88671875" style="363"/>
    <col min="3890" max="3890" width="1.77734375" style="363" customWidth="1"/>
    <col min="3891" max="3891" width="2.44140625" style="363" customWidth="1"/>
    <col min="3892" max="3892" width="3.6640625" style="363" customWidth="1"/>
    <col min="3893" max="3893" width="2.77734375" style="363" customWidth="1"/>
    <col min="3894" max="3894" width="0.88671875" style="363" customWidth="1"/>
    <col min="3895" max="3895" width="1.21875" style="363" customWidth="1"/>
    <col min="3896" max="3896" width="5.33203125" style="363" customWidth="1"/>
    <col min="3897" max="3897" width="6.44140625" style="363" customWidth="1"/>
    <col min="3898" max="3898" width="4.109375" style="363" customWidth="1"/>
    <col min="3899" max="3899" width="7.88671875" style="363" customWidth="1"/>
    <col min="3900" max="3900" width="8.77734375" style="363" customWidth="1"/>
    <col min="3901" max="3904" width="6.21875" style="363" customWidth="1"/>
    <col min="3905" max="3905" width="4.88671875" style="363" customWidth="1"/>
    <col min="3906" max="3906" width="2.44140625" style="363" customWidth="1"/>
    <col min="3907" max="3907" width="4.88671875" style="363" customWidth="1"/>
    <col min="3908" max="4145" width="8.88671875" style="363"/>
    <col min="4146" max="4146" width="1.77734375" style="363" customWidth="1"/>
    <col min="4147" max="4147" width="2.44140625" style="363" customWidth="1"/>
    <col min="4148" max="4148" width="3.6640625" style="363" customWidth="1"/>
    <col min="4149" max="4149" width="2.77734375" style="363" customWidth="1"/>
    <col min="4150" max="4150" width="0.88671875" style="363" customWidth="1"/>
    <col min="4151" max="4151" width="1.21875" style="363" customWidth="1"/>
    <col min="4152" max="4152" width="5.33203125" style="363" customWidth="1"/>
    <col min="4153" max="4153" width="6.44140625" style="363" customWidth="1"/>
    <col min="4154" max="4154" width="4.109375" style="363" customWidth="1"/>
    <col min="4155" max="4155" width="7.88671875" style="363" customWidth="1"/>
    <col min="4156" max="4156" width="8.77734375" style="363" customWidth="1"/>
    <col min="4157" max="4160" width="6.21875" style="363" customWidth="1"/>
    <col min="4161" max="4161" width="4.88671875" style="363" customWidth="1"/>
    <col min="4162" max="4162" width="2.44140625" style="363" customWidth="1"/>
    <col min="4163" max="4163" width="4.88671875" style="363" customWidth="1"/>
    <col min="4164" max="4401" width="8.88671875" style="363"/>
    <col min="4402" max="4402" width="1.77734375" style="363" customWidth="1"/>
    <col min="4403" max="4403" width="2.44140625" style="363" customWidth="1"/>
    <col min="4404" max="4404" width="3.6640625" style="363" customWidth="1"/>
    <col min="4405" max="4405" width="2.77734375" style="363" customWidth="1"/>
    <col min="4406" max="4406" width="0.88671875" style="363" customWidth="1"/>
    <col min="4407" max="4407" width="1.21875" style="363" customWidth="1"/>
    <col min="4408" max="4408" width="5.33203125" style="363" customWidth="1"/>
    <col min="4409" max="4409" width="6.44140625" style="363" customWidth="1"/>
    <col min="4410" max="4410" width="4.109375" style="363" customWidth="1"/>
    <col min="4411" max="4411" width="7.88671875" style="363" customWidth="1"/>
    <col min="4412" max="4412" width="8.77734375" style="363" customWidth="1"/>
    <col min="4413" max="4416" width="6.21875" style="363" customWidth="1"/>
    <col min="4417" max="4417" width="4.88671875" style="363" customWidth="1"/>
    <col min="4418" max="4418" width="2.44140625" style="363" customWidth="1"/>
    <col min="4419" max="4419" width="4.88671875" style="363" customWidth="1"/>
    <col min="4420" max="4657" width="8.88671875" style="363"/>
    <col min="4658" max="4658" width="1.77734375" style="363" customWidth="1"/>
    <col min="4659" max="4659" width="2.44140625" style="363" customWidth="1"/>
    <col min="4660" max="4660" width="3.6640625" style="363" customWidth="1"/>
    <col min="4661" max="4661" width="2.77734375" style="363" customWidth="1"/>
    <col min="4662" max="4662" width="0.88671875" style="363" customWidth="1"/>
    <col min="4663" max="4663" width="1.21875" style="363" customWidth="1"/>
    <col min="4664" max="4664" width="5.33203125" style="363" customWidth="1"/>
    <col min="4665" max="4665" width="6.44140625" style="363" customWidth="1"/>
    <col min="4666" max="4666" width="4.109375" style="363" customWidth="1"/>
    <col min="4667" max="4667" width="7.88671875" style="363" customWidth="1"/>
    <col min="4668" max="4668" width="8.77734375" style="363" customWidth="1"/>
    <col min="4669" max="4672" width="6.21875" style="363" customWidth="1"/>
    <col min="4673" max="4673" width="4.88671875" style="363" customWidth="1"/>
    <col min="4674" max="4674" width="2.44140625" style="363" customWidth="1"/>
    <col min="4675" max="4675" width="4.88671875" style="363" customWidth="1"/>
    <col min="4676" max="4913" width="8.88671875" style="363"/>
    <col min="4914" max="4914" width="1.77734375" style="363" customWidth="1"/>
    <col min="4915" max="4915" width="2.44140625" style="363" customWidth="1"/>
    <col min="4916" max="4916" width="3.6640625" style="363" customWidth="1"/>
    <col min="4917" max="4917" width="2.77734375" style="363" customWidth="1"/>
    <col min="4918" max="4918" width="0.88671875" style="363" customWidth="1"/>
    <col min="4919" max="4919" width="1.21875" style="363" customWidth="1"/>
    <col min="4920" max="4920" width="5.33203125" style="363" customWidth="1"/>
    <col min="4921" max="4921" width="6.44140625" style="363" customWidth="1"/>
    <col min="4922" max="4922" width="4.109375" style="363" customWidth="1"/>
    <col min="4923" max="4923" width="7.88671875" style="363" customWidth="1"/>
    <col min="4924" max="4924" width="8.77734375" style="363" customWidth="1"/>
    <col min="4925" max="4928" width="6.21875" style="363" customWidth="1"/>
    <col min="4929" max="4929" width="4.88671875" style="363" customWidth="1"/>
    <col min="4930" max="4930" width="2.44140625" style="363" customWidth="1"/>
    <col min="4931" max="4931" width="4.88671875" style="363" customWidth="1"/>
    <col min="4932" max="5169" width="8.88671875" style="363"/>
    <col min="5170" max="5170" width="1.77734375" style="363" customWidth="1"/>
    <col min="5171" max="5171" width="2.44140625" style="363" customWidth="1"/>
    <col min="5172" max="5172" width="3.6640625" style="363" customWidth="1"/>
    <col min="5173" max="5173" width="2.77734375" style="363" customWidth="1"/>
    <col min="5174" max="5174" width="0.88671875" style="363" customWidth="1"/>
    <col min="5175" max="5175" width="1.21875" style="363" customWidth="1"/>
    <col min="5176" max="5176" width="5.33203125" style="363" customWidth="1"/>
    <col min="5177" max="5177" width="6.44140625" style="363" customWidth="1"/>
    <col min="5178" max="5178" width="4.109375" style="363" customWidth="1"/>
    <col min="5179" max="5179" width="7.88671875" style="363" customWidth="1"/>
    <col min="5180" max="5180" width="8.77734375" style="363" customWidth="1"/>
    <col min="5181" max="5184" width="6.21875" style="363" customWidth="1"/>
    <col min="5185" max="5185" width="4.88671875" style="363" customWidth="1"/>
    <col min="5186" max="5186" width="2.44140625" style="363" customWidth="1"/>
    <col min="5187" max="5187" width="4.88671875" style="363" customWidth="1"/>
    <col min="5188" max="5425" width="8.88671875" style="363"/>
    <col min="5426" max="5426" width="1.77734375" style="363" customWidth="1"/>
    <col min="5427" max="5427" width="2.44140625" style="363" customWidth="1"/>
    <col min="5428" max="5428" width="3.6640625" style="363" customWidth="1"/>
    <col min="5429" max="5429" width="2.77734375" style="363" customWidth="1"/>
    <col min="5430" max="5430" width="0.88671875" style="363" customWidth="1"/>
    <col min="5431" max="5431" width="1.21875" style="363" customWidth="1"/>
    <col min="5432" max="5432" width="5.33203125" style="363" customWidth="1"/>
    <col min="5433" max="5433" width="6.44140625" style="363" customWidth="1"/>
    <col min="5434" max="5434" width="4.109375" style="363" customWidth="1"/>
    <col min="5435" max="5435" width="7.88671875" style="363" customWidth="1"/>
    <col min="5436" max="5436" width="8.77734375" style="363" customWidth="1"/>
    <col min="5437" max="5440" width="6.21875" style="363" customWidth="1"/>
    <col min="5441" max="5441" width="4.88671875" style="363" customWidth="1"/>
    <col min="5442" max="5442" width="2.44140625" style="363" customWidth="1"/>
    <col min="5443" max="5443" width="4.88671875" style="363" customWidth="1"/>
    <col min="5444" max="5681" width="8.88671875" style="363"/>
    <col min="5682" max="5682" width="1.77734375" style="363" customWidth="1"/>
    <col min="5683" max="5683" width="2.44140625" style="363" customWidth="1"/>
    <col min="5684" max="5684" width="3.6640625" style="363" customWidth="1"/>
    <col min="5685" max="5685" width="2.77734375" style="363" customWidth="1"/>
    <col min="5686" max="5686" width="0.88671875" style="363" customWidth="1"/>
    <col min="5687" max="5687" width="1.21875" style="363" customWidth="1"/>
    <col min="5688" max="5688" width="5.33203125" style="363" customWidth="1"/>
    <col min="5689" max="5689" width="6.44140625" style="363" customWidth="1"/>
    <col min="5690" max="5690" width="4.109375" style="363" customWidth="1"/>
    <col min="5691" max="5691" width="7.88671875" style="363" customWidth="1"/>
    <col min="5692" max="5692" width="8.77734375" style="363" customWidth="1"/>
    <col min="5693" max="5696" width="6.21875" style="363" customWidth="1"/>
    <col min="5697" max="5697" width="4.88671875" style="363" customWidth="1"/>
    <col min="5698" max="5698" width="2.44140625" style="363" customWidth="1"/>
    <col min="5699" max="5699" width="4.88671875" style="363" customWidth="1"/>
    <col min="5700" max="5937" width="8.88671875" style="363"/>
    <col min="5938" max="5938" width="1.77734375" style="363" customWidth="1"/>
    <col min="5939" max="5939" width="2.44140625" style="363" customWidth="1"/>
    <col min="5940" max="5940" width="3.6640625" style="363" customWidth="1"/>
    <col min="5941" max="5941" width="2.77734375" style="363" customWidth="1"/>
    <col min="5942" max="5942" width="0.88671875" style="363" customWidth="1"/>
    <col min="5943" max="5943" width="1.21875" style="363" customWidth="1"/>
    <col min="5944" max="5944" width="5.33203125" style="363" customWidth="1"/>
    <col min="5945" max="5945" width="6.44140625" style="363" customWidth="1"/>
    <col min="5946" max="5946" width="4.109375" style="363" customWidth="1"/>
    <col min="5947" max="5947" width="7.88671875" style="363" customWidth="1"/>
    <col min="5948" max="5948" width="8.77734375" style="363" customWidth="1"/>
    <col min="5949" max="5952" width="6.21875" style="363" customWidth="1"/>
    <col min="5953" max="5953" width="4.88671875" style="363" customWidth="1"/>
    <col min="5954" max="5954" width="2.44140625" style="363" customWidth="1"/>
    <col min="5955" max="5955" width="4.88671875" style="363" customWidth="1"/>
    <col min="5956" max="6193" width="8.88671875" style="363"/>
    <col min="6194" max="6194" width="1.77734375" style="363" customWidth="1"/>
    <col min="6195" max="6195" width="2.44140625" style="363" customWidth="1"/>
    <col min="6196" max="6196" width="3.6640625" style="363" customWidth="1"/>
    <col min="6197" max="6197" width="2.77734375" style="363" customWidth="1"/>
    <col min="6198" max="6198" width="0.88671875" style="363" customWidth="1"/>
    <col min="6199" max="6199" width="1.21875" style="363" customWidth="1"/>
    <col min="6200" max="6200" width="5.33203125" style="363" customWidth="1"/>
    <col min="6201" max="6201" width="6.44140625" style="363" customWidth="1"/>
    <col min="6202" max="6202" width="4.109375" style="363" customWidth="1"/>
    <col min="6203" max="6203" width="7.88671875" style="363" customWidth="1"/>
    <col min="6204" max="6204" width="8.77734375" style="363" customWidth="1"/>
    <col min="6205" max="6208" width="6.21875" style="363" customWidth="1"/>
    <col min="6209" max="6209" width="4.88671875" style="363" customWidth="1"/>
    <col min="6210" max="6210" width="2.44140625" style="363" customWidth="1"/>
    <col min="6211" max="6211" width="4.88671875" style="363" customWidth="1"/>
    <col min="6212" max="6449" width="8.88671875" style="363"/>
    <col min="6450" max="6450" width="1.77734375" style="363" customWidth="1"/>
    <col min="6451" max="6451" width="2.44140625" style="363" customWidth="1"/>
    <col min="6452" max="6452" width="3.6640625" style="363" customWidth="1"/>
    <col min="6453" max="6453" width="2.77734375" style="363" customWidth="1"/>
    <col min="6454" max="6454" width="0.88671875" style="363" customWidth="1"/>
    <col min="6455" max="6455" width="1.21875" style="363" customWidth="1"/>
    <col min="6456" max="6456" width="5.33203125" style="363" customWidth="1"/>
    <col min="6457" max="6457" width="6.44140625" style="363" customWidth="1"/>
    <col min="6458" max="6458" width="4.109375" style="363" customWidth="1"/>
    <col min="6459" max="6459" width="7.88671875" style="363" customWidth="1"/>
    <col min="6460" max="6460" width="8.77734375" style="363" customWidth="1"/>
    <col min="6461" max="6464" width="6.21875" style="363" customWidth="1"/>
    <col min="6465" max="6465" width="4.88671875" style="363" customWidth="1"/>
    <col min="6466" max="6466" width="2.44140625" style="363" customWidth="1"/>
    <col min="6467" max="6467" width="4.88671875" style="363" customWidth="1"/>
    <col min="6468" max="6705" width="8.88671875" style="363"/>
    <col min="6706" max="6706" width="1.77734375" style="363" customWidth="1"/>
    <col min="6707" max="6707" width="2.44140625" style="363" customWidth="1"/>
    <col min="6708" max="6708" width="3.6640625" style="363" customWidth="1"/>
    <col min="6709" max="6709" width="2.77734375" style="363" customWidth="1"/>
    <col min="6710" max="6710" width="0.88671875" style="363" customWidth="1"/>
    <col min="6711" max="6711" width="1.21875" style="363" customWidth="1"/>
    <col min="6712" max="6712" width="5.33203125" style="363" customWidth="1"/>
    <col min="6713" max="6713" width="6.44140625" style="363" customWidth="1"/>
    <col min="6714" max="6714" width="4.109375" style="363" customWidth="1"/>
    <col min="6715" max="6715" width="7.88671875" style="363" customWidth="1"/>
    <col min="6716" max="6716" width="8.77734375" style="363" customWidth="1"/>
    <col min="6717" max="6720" width="6.21875" style="363" customWidth="1"/>
    <col min="6721" max="6721" width="4.88671875" style="363" customWidth="1"/>
    <col min="6722" max="6722" width="2.44140625" style="363" customWidth="1"/>
    <col min="6723" max="6723" width="4.88671875" style="363" customWidth="1"/>
    <col min="6724" max="6961" width="8.88671875" style="363"/>
    <col min="6962" max="6962" width="1.77734375" style="363" customWidth="1"/>
    <col min="6963" max="6963" width="2.44140625" style="363" customWidth="1"/>
    <col min="6964" max="6964" width="3.6640625" style="363" customWidth="1"/>
    <col min="6965" max="6965" width="2.77734375" style="363" customWidth="1"/>
    <col min="6966" max="6966" width="0.88671875" style="363" customWidth="1"/>
    <col min="6967" max="6967" width="1.21875" style="363" customWidth="1"/>
    <col min="6968" max="6968" width="5.33203125" style="363" customWidth="1"/>
    <col min="6969" max="6969" width="6.44140625" style="363" customWidth="1"/>
    <col min="6970" max="6970" width="4.109375" style="363" customWidth="1"/>
    <col min="6971" max="6971" width="7.88671875" style="363" customWidth="1"/>
    <col min="6972" max="6972" width="8.77734375" style="363" customWidth="1"/>
    <col min="6973" max="6976" width="6.21875" style="363" customWidth="1"/>
    <col min="6977" max="6977" width="4.88671875" style="363" customWidth="1"/>
    <col min="6978" max="6978" width="2.44140625" style="363" customWidth="1"/>
    <col min="6979" max="6979" width="4.88671875" style="363" customWidth="1"/>
    <col min="6980" max="7217" width="8.88671875" style="363"/>
    <col min="7218" max="7218" width="1.77734375" style="363" customWidth="1"/>
    <col min="7219" max="7219" width="2.44140625" style="363" customWidth="1"/>
    <col min="7220" max="7220" width="3.6640625" style="363" customWidth="1"/>
    <col min="7221" max="7221" width="2.77734375" style="363" customWidth="1"/>
    <col min="7222" max="7222" width="0.88671875" style="363" customWidth="1"/>
    <col min="7223" max="7223" width="1.21875" style="363" customWidth="1"/>
    <col min="7224" max="7224" width="5.33203125" style="363" customWidth="1"/>
    <col min="7225" max="7225" width="6.44140625" style="363" customWidth="1"/>
    <col min="7226" max="7226" width="4.109375" style="363" customWidth="1"/>
    <col min="7227" max="7227" width="7.88671875" style="363" customWidth="1"/>
    <col min="7228" max="7228" width="8.77734375" style="363" customWidth="1"/>
    <col min="7229" max="7232" width="6.21875" style="363" customWidth="1"/>
    <col min="7233" max="7233" width="4.88671875" style="363" customWidth="1"/>
    <col min="7234" max="7234" width="2.44140625" style="363" customWidth="1"/>
    <col min="7235" max="7235" width="4.88671875" style="363" customWidth="1"/>
    <col min="7236" max="7473" width="8.88671875" style="363"/>
    <col min="7474" max="7474" width="1.77734375" style="363" customWidth="1"/>
    <col min="7475" max="7475" width="2.44140625" style="363" customWidth="1"/>
    <col min="7476" max="7476" width="3.6640625" style="363" customWidth="1"/>
    <col min="7477" max="7477" width="2.77734375" style="363" customWidth="1"/>
    <col min="7478" max="7478" width="0.88671875" style="363" customWidth="1"/>
    <col min="7479" max="7479" width="1.21875" style="363" customWidth="1"/>
    <col min="7480" max="7480" width="5.33203125" style="363" customWidth="1"/>
    <col min="7481" max="7481" width="6.44140625" style="363" customWidth="1"/>
    <col min="7482" max="7482" width="4.109375" style="363" customWidth="1"/>
    <col min="7483" max="7483" width="7.88671875" style="363" customWidth="1"/>
    <col min="7484" max="7484" width="8.77734375" style="363" customWidth="1"/>
    <col min="7485" max="7488" width="6.21875" style="363" customWidth="1"/>
    <col min="7489" max="7489" width="4.88671875" style="363" customWidth="1"/>
    <col min="7490" max="7490" width="2.44140625" style="363" customWidth="1"/>
    <col min="7491" max="7491" width="4.88671875" style="363" customWidth="1"/>
    <col min="7492" max="7729" width="8.88671875" style="363"/>
    <col min="7730" max="7730" width="1.77734375" style="363" customWidth="1"/>
    <col min="7731" max="7731" width="2.44140625" style="363" customWidth="1"/>
    <col min="7732" max="7732" width="3.6640625" style="363" customWidth="1"/>
    <col min="7733" max="7733" width="2.77734375" style="363" customWidth="1"/>
    <col min="7734" max="7734" width="0.88671875" style="363" customWidth="1"/>
    <col min="7735" max="7735" width="1.21875" style="363" customWidth="1"/>
    <col min="7736" max="7736" width="5.33203125" style="363" customWidth="1"/>
    <col min="7737" max="7737" width="6.44140625" style="363" customWidth="1"/>
    <col min="7738" max="7738" width="4.109375" style="363" customWidth="1"/>
    <col min="7739" max="7739" width="7.88671875" style="363" customWidth="1"/>
    <col min="7740" max="7740" width="8.77734375" style="363" customWidth="1"/>
    <col min="7741" max="7744" width="6.21875" style="363" customWidth="1"/>
    <col min="7745" max="7745" width="4.88671875" style="363" customWidth="1"/>
    <col min="7746" max="7746" width="2.44140625" style="363" customWidth="1"/>
    <col min="7747" max="7747" width="4.88671875" style="363" customWidth="1"/>
    <col min="7748" max="7985" width="8.88671875" style="363"/>
    <col min="7986" max="7986" width="1.77734375" style="363" customWidth="1"/>
    <col min="7987" max="7987" width="2.44140625" style="363" customWidth="1"/>
    <col min="7988" max="7988" width="3.6640625" style="363" customWidth="1"/>
    <col min="7989" max="7989" width="2.77734375" style="363" customWidth="1"/>
    <col min="7990" max="7990" width="0.88671875" style="363" customWidth="1"/>
    <col min="7991" max="7991" width="1.21875" style="363" customWidth="1"/>
    <col min="7992" max="7992" width="5.33203125" style="363" customWidth="1"/>
    <col min="7993" max="7993" width="6.44140625" style="363" customWidth="1"/>
    <col min="7994" max="7994" width="4.109375" style="363" customWidth="1"/>
    <col min="7995" max="7995" width="7.88671875" style="363" customWidth="1"/>
    <col min="7996" max="7996" width="8.77734375" style="363" customWidth="1"/>
    <col min="7997" max="8000" width="6.21875" style="363" customWidth="1"/>
    <col min="8001" max="8001" width="4.88671875" style="363" customWidth="1"/>
    <col min="8002" max="8002" width="2.44140625" style="363" customWidth="1"/>
    <col min="8003" max="8003" width="4.88671875" style="363" customWidth="1"/>
    <col min="8004" max="8241" width="8.88671875" style="363"/>
    <col min="8242" max="8242" width="1.77734375" style="363" customWidth="1"/>
    <col min="8243" max="8243" width="2.44140625" style="363" customWidth="1"/>
    <col min="8244" max="8244" width="3.6640625" style="363" customWidth="1"/>
    <col min="8245" max="8245" width="2.77734375" style="363" customWidth="1"/>
    <col min="8246" max="8246" width="0.88671875" style="363" customWidth="1"/>
    <col min="8247" max="8247" width="1.21875" style="363" customWidth="1"/>
    <col min="8248" max="8248" width="5.33203125" style="363" customWidth="1"/>
    <col min="8249" max="8249" width="6.44140625" style="363" customWidth="1"/>
    <col min="8250" max="8250" width="4.109375" style="363" customWidth="1"/>
    <col min="8251" max="8251" width="7.88671875" style="363" customWidth="1"/>
    <col min="8252" max="8252" width="8.77734375" style="363" customWidth="1"/>
    <col min="8253" max="8256" width="6.21875" style="363" customWidth="1"/>
    <col min="8257" max="8257" width="4.88671875" style="363" customWidth="1"/>
    <col min="8258" max="8258" width="2.44140625" style="363" customWidth="1"/>
    <col min="8259" max="8259" width="4.88671875" style="363" customWidth="1"/>
    <col min="8260" max="8497" width="8.88671875" style="363"/>
    <col min="8498" max="8498" width="1.77734375" style="363" customWidth="1"/>
    <col min="8499" max="8499" width="2.44140625" style="363" customWidth="1"/>
    <col min="8500" max="8500" width="3.6640625" style="363" customWidth="1"/>
    <col min="8501" max="8501" width="2.77734375" style="363" customWidth="1"/>
    <col min="8502" max="8502" width="0.88671875" style="363" customWidth="1"/>
    <col min="8503" max="8503" width="1.21875" style="363" customWidth="1"/>
    <col min="8504" max="8504" width="5.33203125" style="363" customWidth="1"/>
    <col min="8505" max="8505" width="6.44140625" style="363" customWidth="1"/>
    <col min="8506" max="8506" width="4.109375" style="363" customWidth="1"/>
    <col min="8507" max="8507" width="7.88671875" style="363" customWidth="1"/>
    <col min="8508" max="8508" width="8.77734375" style="363" customWidth="1"/>
    <col min="8509" max="8512" width="6.21875" style="363" customWidth="1"/>
    <col min="8513" max="8513" width="4.88671875" style="363" customWidth="1"/>
    <col min="8514" max="8514" width="2.44140625" style="363" customWidth="1"/>
    <col min="8515" max="8515" width="4.88671875" style="363" customWidth="1"/>
    <col min="8516" max="8753" width="8.88671875" style="363"/>
    <col min="8754" max="8754" width="1.77734375" style="363" customWidth="1"/>
    <col min="8755" max="8755" width="2.44140625" style="363" customWidth="1"/>
    <col min="8756" max="8756" width="3.6640625" style="363" customWidth="1"/>
    <col min="8757" max="8757" width="2.77734375" style="363" customWidth="1"/>
    <col min="8758" max="8758" width="0.88671875" style="363" customWidth="1"/>
    <col min="8759" max="8759" width="1.21875" style="363" customWidth="1"/>
    <col min="8760" max="8760" width="5.33203125" style="363" customWidth="1"/>
    <col min="8761" max="8761" width="6.44140625" style="363" customWidth="1"/>
    <col min="8762" max="8762" width="4.109375" style="363" customWidth="1"/>
    <col min="8763" max="8763" width="7.88671875" style="363" customWidth="1"/>
    <col min="8764" max="8764" width="8.77734375" style="363" customWidth="1"/>
    <col min="8765" max="8768" width="6.21875" style="363" customWidth="1"/>
    <col min="8769" max="8769" width="4.88671875" style="363" customWidth="1"/>
    <col min="8770" max="8770" width="2.44140625" style="363" customWidth="1"/>
    <col min="8771" max="8771" width="4.88671875" style="363" customWidth="1"/>
    <col min="8772" max="9009" width="8.88671875" style="363"/>
    <col min="9010" max="9010" width="1.77734375" style="363" customWidth="1"/>
    <col min="9011" max="9011" width="2.44140625" style="363" customWidth="1"/>
    <col min="9012" max="9012" width="3.6640625" style="363" customWidth="1"/>
    <col min="9013" max="9013" width="2.77734375" style="363" customWidth="1"/>
    <col min="9014" max="9014" width="0.88671875" style="363" customWidth="1"/>
    <col min="9015" max="9015" width="1.21875" style="363" customWidth="1"/>
    <col min="9016" max="9016" width="5.33203125" style="363" customWidth="1"/>
    <col min="9017" max="9017" width="6.44140625" style="363" customWidth="1"/>
    <col min="9018" max="9018" width="4.109375" style="363" customWidth="1"/>
    <col min="9019" max="9019" width="7.88671875" style="363" customWidth="1"/>
    <col min="9020" max="9020" width="8.77734375" style="363" customWidth="1"/>
    <col min="9021" max="9024" width="6.21875" style="363" customWidth="1"/>
    <col min="9025" max="9025" width="4.88671875" style="363" customWidth="1"/>
    <col min="9026" max="9026" width="2.44140625" style="363" customWidth="1"/>
    <col min="9027" max="9027" width="4.88671875" style="363" customWidth="1"/>
    <col min="9028" max="9265" width="8.88671875" style="363"/>
    <col min="9266" max="9266" width="1.77734375" style="363" customWidth="1"/>
    <col min="9267" max="9267" width="2.44140625" style="363" customWidth="1"/>
    <col min="9268" max="9268" width="3.6640625" style="363" customWidth="1"/>
    <col min="9269" max="9269" width="2.77734375" style="363" customWidth="1"/>
    <col min="9270" max="9270" width="0.88671875" style="363" customWidth="1"/>
    <col min="9271" max="9271" width="1.21875" style="363" customWidth="1"/>
    <col min="9272" max="9272" width="5.33203125" style="363" customWidth="1"/>
    <col min="9273" max="9273" width="6.44140625" style="363" customWidth="1"/>
    <col min="9274" max="9274" width="4.109375" style="363" customWidth="1"/>
    <col min="9275" max="9275" width="7.88671875" style="363" customWidth="1"/>
    <col min="9276" max="9276" width="8.77734375" style="363" customWidth="1"/>
    <col min="9277" max="9280" width="6.21875" style="363" customWidth="1"/>
    <col min="9281" max="9281" width="4.88671875" style="363" customWidth="1"/>
    <col min="9282" max="9282" width="2.44140625" style="363" customWidth="1"/>
    <col min="9283" max="9283" width="4.88671875" style="363" customWidth="1"/>
    <col min="9284" max="9521" width="8.88671875" style="363"/>
    <col min="9522" max="9522" width="1.77734375" style="363" customWidth="1"/>
    <col min="9523" max="9523" width="2.44140625" style="363" customWidth="1"/>
    <col min="9524" max="9524" width="3.6640625" style="363" customWidth="1"/>
    <col min="9525" max="9525" width="2.77734375" style="363" customWidth="1"/>
    <col min="9526" max="9526" width="0.88671875" style="363" customWidth="1"/>
    <col min="9527" max="9527" width="1.21875" style="363" customWidth="1"/>
    <col min="9528" max="9528" width="5.33203125" style="363" customWidth="1"/>
    <col min="9529" max="9529" width="6.44140625" style="363" customWidth="1"/>
    <col min="9530" max="9530" width="4.109375" style="363" customWidth="1"/>
    <col min="9531" max="9531" width="7.88671875" style="363" customWidth="1"/>
    <col min="9532" max="9532" width="8.77734375" style="363" customWidth="1"/>
    <col min="9533" max="9536" width="6.21875" style="363" customWidth="1"/>
    <col min="9537" max="9537" width="4.88671875" style="363" customWidth="1"/>
    <col min="9538" max="9538" width="2.44140625" style="363" customWidth="1"/>
    <col min="9539" max="9539" width="4.88671875" style="363" customWidth="1"/>
    <col min="9540" max="9777" width="8.88671875" style="363"/>
    <col min="9778" max="9778" width="1.77734375" style="363" customWidth="1"/>
    <col min="9779" max="9779" width="2.44140625" style="363" customWidth="1"/>
    <col min="9780" max="9780" width="3.6640625" style="363" customWidth="1"/>
    <col min="9781" max="9781" width="2.77734375" style="363" customWidth="1"/>
    <col min="9782" max="9782" width="0.88671875" style="363" customWidth="1"/>
    <col min="9783" max="9783" width="1.21875" style="363" customWidth="1"/>
    <col min="9784" max="9784" width="5.33203125" style="363" customWidth="1"/>
    <col min="9785" max="9785" width="6.44140625" style="363" customWidth="1"/>
    <col min="9786" max="9786" width="4.109375" style="363" customWidth="1"/>
    <col min="9787" max="9787" width="7.88671875" style="363" customWidth="1"/>
    <col min="9788" max="9788" width="8.77734375" style="363" customWidth="1"/>
    <col min="9789" max="9792" width="6.21875" style="363" customWidth="1"/>
    <col min="9793" max="9793" width="4.88671875" style="363" customWidth="1"/>
    <col min="9794" max="9794" width="2.44140625" style="363" customWidth="1"/>
    <col min="9795" max="9795" width="4.88671875" style="363" customWidth="1"/>
    <col min="9796" max="10033" width="8.88671875" style="363"/>
    <col min="10034" max="10034" width="1.77734375" style="363" customWidth="1"/>
    <col min="10035" max="10035" width="2.44140625" style="363" customWidth="1"/>
    <col min="10036" max="10036" width="3.6640625" style="363" customWidth="1"/>
    <col min="10037" max="10037" width="2.77734375" style="363" customWidth="1"/>
    <col min="10038" max="10038" width="0.88671875" style="363" customWidth="1"/>
    <col min="10039" max="10039" width="1.21875" style="363" customWidth="1"/>
    <col min="10040" max="10040" width="5.33203125" style="363" customWidth="1"/>
    <col min="10041" max="10041" width="6.44140625" style="363" customWidth="1"/>
    <col min="10042" max="10042" width="4.109375" style="363" customWidth="1"/>
    <col min="10043" max="10043" width="7.88671875" style="363" customWidth="1"/>
    <col min="10044" max="10044" width="8.77734375" style="363" customWidth="1"/>
    <col min="10045" max="10048" width="6.21875" style="363" customWidth="1"/>
    <col min="10049" max="10049" width="4.88671875" style="363" customWidth="1"/>
    <col min="10050" max="10050" width="2.44140625" style="363" customWidth="1"/>
    <col min="10051" max="10051" width="4.88671875" style="363" customWidth="1"/>
    <col min="10052" max="10289" width="8.88671875" style="363"/>
    <col min="10290" max="10290" width="1.77734375" style="363" customWidth="1"/>
    <col min="10291" max="10291" width="2.44140625" style="363" customWidth="1"/>
    <col min="10292" max="10292" width="3.6640625" style="363" customWidth="1"/>
    <col min="10293" max="10293" width="2.77734375" style="363" customWidth="1"/>
    <col min="10294" max="10294" width="0.88671875" style="363" customWidth="1"/>
    <col min="10295" max="10295" width="1.21875" style="363" customWidth="1"/>
    <col min="10296" max="10296" width="5.33203125" style="363" customWidth="1"/>
    <col min="10297" max="10297" width="6.44140625" style="363" customWidth="1"/>
    <col min="10298" max="10298" width="4.109375" style="363" customWidth="1"/>
    <col min="10299" max="10299" width="7.88671875" style="363" customWidth="1"/>
    <col min="10300" max="10300" width="8.77734375" style="363" customWidth="1"/>
    <col min="10301" max="10304" width="6.21875" style="363" customWidth="1"/>
    <col min="10305" max="10305" width="4.88671875" style="363" customWidth="1"/>
    <col min="10306" max="10306" width="2.44140625" style="363" customWidth="1"/>
    <col min="10307" max="10307" width="4.88671875" style="363" customWidth="1"/>
    <col min="10308" max="10545" width="8.88671875" style="363"/>
    <col min="10546" max="10546" width="1.77734375" style="363" customWidth="1"/>
    <col min="10547" max="10547" width="2.44140625" style="363" customWidth="1"/>
    <col min="10548" max="10548" width="3.6640625" style="363" customWidth="1"/>
    <col min="10549" max="10549" width="2.77734375" style="363" customWidth="1"/>
    <col min="10550" max="10550" width="0.88671875" style="363" customWidth="1"/>
    <col min="10551" max="10551" width="1.21875" style="363" customWidth="1"/>
    <col min="10552" max="10552" width="5.33203125" style="363" customWidth="1"/>
    <col min="10553" max="10553" width="6.44140625" style="363" customWidth="1"/>
    <col min="10554" max="10554" width="4.109375" style="363" customWidth="1"/>
    <col min="10555" max="10555" width="7.88671875" style="363" customWidth="1"/>
    <col min="10556" max="10556" width="8.77734375" style="363" customWidth="1"/>
    <col min="10557" max="10560" width="6.21875" style="363" customWidth="1"/>
    <col min="10561" max="10561" width="4.88671875" style="363" customWidth="1"/>
    <col min="10562" max="10562" width="2.44140625" style="363" customWidth="1"/>
    <col min="10563" max="10563" width="4.88671875" style="363" customWidth="1"/>
    <col min="10564" max="10801" width="8.88671875" style="363"/>
    <col min="10802" max="10802" width="1.77734375" style="363" customWidth="1"/>
    <col min="10803" max="10803" width="2.44140625" style="363" customWidth="1"/>
    <col min="10804" max="10804" width="3.6640625" style="363" customWidth="1"/>
    <col min="10805" max="10805" width="2.77734375" style="363" customWidth="1"/>
    <col min="10806" max="10806" width="0.88671875" style="363" customWidth="1"/>
    <col min="10807" max="10807" width="1.21875" style="363" customWidth="1"/>
    <col min="10808" max="10808" width="5.33203125" style="363" customWidth="1"/>
    <col min="10809" max="10809" width="6.44140625" style="363" customWidth="1"/>
    <col min="10810" max="10810" width="4.109375" style="363" customWidth="1"/>
    <col min="10811" max="10811" width="7.88671875" style="363" customWidth="1"/>
    <col min="10812" max="10812" width="8.77734375" style="363" customWidth="1"/>
    <col min="10813" max="10816" width="6.21875" style="363" customWidth="1"/>
    <col min="10817" max="10817" width="4.88671875" style="363" customWidth="1"/>
    <col min="10818" max="10818" width="2.44140625" style="363" customWidth="1"/>
    <col min="10819" max="10819" width="4.88671875" style="363" customWidth="1"/>
    <col min="10820" max="11057" width="8.88671875" style="363"/>
    <col min="11058" max="11058" width="1.77734375" style="363" customWidth="1"/>
    <col min="11059" max="11059" width="2.44140625" style="363" customWidth="1"/>
    <col min="11060" max="11060" width="3.6640625" style="363" customWidth="1"/>
    <col min="11061" max="11061" width="2.77734375" style="363" customWidth="1"/>
    <col min="11062" max="11062" width="0.88671875" style="363" customWidth="1"/>
    <col min="11063" max="11063" width="1.21875" style="363" customWidth="1"/>
    <col min="11064" max="11064" width="5.33203125" style="363" customWidth="1"/>
    <col min="11065" max="11065" width="6.44140625" style="363" customWidth="1"/>
    <col min="11066" max="11066" width="4.109375" style="363" customWidth="1"/>
    <col min="11067" max="11067" width="7.88671875" style="363" customWidth="1"/>
    <col min="11068" max="11068" width="8.77734375" style="363" customWidth="1"/>
    <col min="11069" max="11072" width="6.21875" style="363" customWidth="1"/>
    <col min="11073" max="11073" width="4.88671875" style="363" customWidth="1"/>
    <col min="11074" max="11074" width="2.44140625" style="363" customWidth="1"/>
    <col min="11075" max="11075" width="4.88671875" style="363" customWidth="1"/>
    <col min="11076" max="11313" width="8.88671875" style="363"/>
    <col min="11314" max="11314" width="1.77734375" style="363" customWidth="1"/>
    <col min="11315" max="11315" width="2.44140625" style="363" customWidth="1"/>
    <col min="11316" max="11316" width="3.6640625" style="363" customWidth="1"/>
    <col min="11317" max="11317" width="2.77734375" style="363" customWidth="1"/>
    <col min="11318" max="11318" width="0.88671875" style="363" customWidth="1"/>
    <col min="11319" max="11319" width="1.21875" style="363" customWidth="1"/>
    <col min="11320" max="11320" width="5.33203125" style="363" customWidth="1"/>
    <col min="11321" max="11321" width="6.44140625" style="363" customWidth="1"/>
    <col min="11322" max="11322" width="4.109375" style="363" customWidth="1"/>
    <col min="11323" max="11323" width="7.88671875" style="363" customWidth="1"/>
    <col min="11324" max="11324" width="8.77734375" style="363" customWidth="1"/>
    <col min="11325" max="11328" width="6.21875" style="363" customWidth="1"/>
    <col min="11329" max="11329" width="4.88671875" style="363" customWidth="1"/>
    <col min="11330" max="11330" width="2.44140625" style="363" customWidth="1"/>
    <col min="11331" max="11331" width="4.88671875" style="363" customWidth="1"/>
    <col min="11332" max="11569" width="8.88671875" style="363"/>
    <col min="11570" max="11570" width="1.77734375" style="363" customWidth="1"/>
    <col min="11571" max="11571" width="2.44140625" style="363" customWidth="1"/>
    <col min="11572" max="11572" width="3.6640625" style="363" customWidth="1"/>
    <col min="11573" max="11573" width="2.77734375" style="363" customWidth="1"/>
    <col min="11574" max="11574" width="0.88671875" style="363" customWidth="1"/>
    <col min="11575" max="11575" width="1.21875" style="363" customWidth="1"/>
    <col min="11576" max="11576" width="5.33203125" style="363" customWidth="1"/>
    <col min="11577" max="11577" width="6.44140625" style="363" customWidth="1"/>
    <col min="11578" max="11578" width="4.109375" style="363" customWidth="1"/>
    <col min="11579" max="11579" width="7.88671875" style="363" customWidth="1"/>
    <col min="11580" max="11580" width="8.77734375" style="363" customWidth="1"/>
    <col min="11581" max="11584" width="6.21875" style="363" customWidth="1"/>
    <col min="11585" max="11585" width="4.88671875" style="363" customWidth="1"/>
    <col min="11586" max="11586" width="2.44140625" style="363" customWidth="1"/>
    <col min="11587" max="11587" width="4.88671875" style="363" customWidth="1"/>
    <col min="11588" max="11825" width="8.88671875" style="363"/>
    <col min="11826" max="11826" width="1.77734375" style="363" customWidth="1"/>
    <col min="11827" max="11827" width="2.44140625" style="363" customWidth="1"/>
    <col min="11828" max="11828" width="3.6640625" style="363" customWidth="1"/>
    <col min="11829" max="11829" width="2.77734375" style="363" customWidth="1"/>
    <col min="11830" max="11830" width="0.88671875" style="363" customWidth="1"/>
    <col min="11831" max="11831" width="1.21875" style="363" customWidth="1"/>
    <col min="11832" max="11832" width="5.33203125" style="363" customWidth="1"/>
    <col min="11833" max="11833" width="6.44140625" style="363" customWidth="1"/>
    <col min="11834" max="11834" width="4.109375" style="363" customWidth="1"/>
    <col min="11835" max="11835" width="7.88671875" style="363" customWidth="1"/>
    <col min="11836" max="11836" width="8.77734375" style="363" customWidth="1"/>
    <col min="11837" max="11840" width="6.21875" style="363" customWidth="1"/>
    <col min="11841" max="11841" width="4.88671875" style="363" customWidth="1"/>
    <col min="11842" max="11842" width="2.44140625" style="363" customWidth="1"/>
    <col min="11843" max="11843" width="4.88671875" style="363" customWidth="1"/>
    <col min="11844" max="12081" width="8.88671875" style="363"/>
    <col min="12082" max="12082" width="1.77734375" style="363" customWidth="1"/>
    <col min="12083" max="12083" width="2.44140625" style="363" customWidth="1"/>
    <col min="12084" max="12084" width="3.6640625" style="363" customWidth="1"/>
    <col min="12085" max="12085" width="2.77734375" style="363" customWidth="1"/>
    <col min="12086" max="12086" width="0.88671875" style="363" customWidth="1"/>
    <col min="12087" max="12087" width="1.21875" style="363" customWidth="1"/>
    <col min="12088" max="12088" width="5.33203125" style="363" customWidth="1"/>
    <col min="12089" max="12089" width="6.44140625" style="363" customWidth="1"/>
    <col min="12090" max="12090" width="4.109375" style="363" customWidth="1"/>
    <col min="12091" max="12091" width="7.88671875" style="363" customWidth="1"/>
    <col min="12092" max="12092" width="8.77734375" style="363" customWidth="1"/>
    <col min="12093" max="12096" width="6.21875" style="363" customWidth="1"/>
    <col min="12097" max="12097" width="4.88671875" style="363" customWidth="1"/>
    <col min="12098" max="12098" width="2.44140625" style="363" customWidth="1"/>
    <col min="12099" max="12099" width="4.88671875" style="363" customWidth="1"/>
    <col min="12100" max="12337" width="8.88671875" style="363"/>
    <col min="12338" max="12338" width="1.77734375" style="363" customWidth="1"/>
    <col min="12339" max="12339" width="2.44140625" style="363" customWidth="1"/>
    <col min="12340" max="12340" width="3.6640625" style="363" customWidth="1"/>
    <col min="12341" max="12341" width="2.77734375" style="363" customWidth="1"/>
    <col min="12342" max="12342" width="0.88671875" style="363" customWidth="1"/>
    <col min="12343" max="12343" width="1.21875" style="363" customWidth="1"/>
    <col min="12344" max="12344" width="5.33203125" style="363" customWidth="1"/>
    <col min="12345" max="12345" width="6.44140625" style="363" customWidth="1"/>
    <col min="12346" max="12346" width="4.109375" style="363" customWidth="1"/>
    <col min="12347" max="12347" width="7.88671875" style="363" customWidth="1"/>
    <col min="12348" max="12348" width="8.77734375" style="363" customWidth="1"/>
    <col min="12349" max="12352" width="6.21875" style="363" customWidth="1"/>
    <col min="12353" max="12353" width="4.88671875" style="363" customWidth="1"/>
    <col min="12354" max="12354" width="2.44140625" style="363" customWidth="1"/>
    <col min="12355" max="12355" width="4.88671875" style="363" customWidth="1"/>
    <col min="12356" max="12593" width="8.88671875" style="363"/>
    <col min="12594" max="12594" width="1.77734375" style="363" customWidth="1"/>
    <col min="12595" max="12595" width="2.44140625" style="363" customWidth="1"/>
    <col min="12596" max="12596" width="3.6640625" style="363" customWidth="1"/>
    <col min="12597" max="12597" width="2.77734375" style="363" customWidth="1"/>
    <col min="12598" max="12598" width="0.88671875" style="363" customWidth="1"/>
    <col min="12599" max="12599" width="1.21875" style="363" customWidth="1"/>
    <col min="12600" max="12600" width="5.33203125" style="363" customWidth="1"/>
    <col min="12601" max="12601" width="6.44140625" style="363" customWidth="1"/>
    <col min="12602" max="12602" width="4.109375" style="363" customWidth="1"/>
    <col min="12603" max="12603" width="7.88671875" style="363" customWidth="1"/>
    <col min="12604" max="12604" width="8.77734375" style="363" customWidth="1"/>
    <col min="12605" max="12608" width="6.21875" style="363" customWidth="1"/>
    <col min="12609" max="12609" width="4.88671875" style="363" customWidth="1"/>
    <col min="12610" max="12610" width="2.44140625" style="363" customWidth="1"/>
    <col min="12611" max="12611" width="4.88671875" style="363" customWidth="1"/>
    <col min="12612" max="12849" width="8.88671875" style="363"/>
    <col min="12850" max="12850" width="1.77734375" style="363" customWidth="1"/>
    <col min="12851" max="12851" width="2.44140625" style="363" customWidth="1"/>
    <col min="12852" max="12852" width="3.6640625" style="363" customWidth="1"/>
    <col min="12853" max="12853" width="2.77734375" style="363" customWidth="1"/>
    <col min="12854" max="12854" width="0.88671875" style="363" customWidth="1"/>
    <col min="12855" max="12855" width="1.21875" style="363" customWidth="1"/>
    <col min="12856" max="12856" width="5.33203125" style="363" customWidth="1"/>
    <col min="12857" max="12857" width="6.44140625" style="363" customWidth="1"/>
    <col min="12858" max="12858" width="4.109375" style="363" customWidth="1"/>
    <col min="12859" max="12859" width="7.88671875" style="363" customWidth="1"/>
    <col min="12860" max="12860" width="8.77734375" style="363" customWidth="1"/>
    <col min="12861" max="12864" width="6.21875" style="363" customWidth="1"/>
    <col min="12865" max="12865" width="4.88671875" style="363" customWidth="1"/>
    <col min="12866" max="12866" width="2.44140625" style="363" customWidth="1"/>
    <col min="12867" max="12867" width="4.88671875" style="363" customWidth="1"/>
    <col min="12868" max="13105" width="8.88671875" style="363"/>
    <col min="13106" max="13106" width="1.77734375" style="363" customWidth="1"/>
    <col min="13107" max="13107" width="2.44140625" style="363" customWidth="1"/>
    <col min="13108" max="13108" width="3.6640625" style="363" customWidth="1"/>
    <col min="13109" max="13109" width="2.77734375" style="363" customWidth="1"/>
    <col min="13110" max="13110" width="0.88671875" style="363" customWidth="1"/>
    <col min="13111" max="13111" width="1.21875" style="363" customWidth="1"/>
    <col min="13112" max="13112" width="5.33203125" style="363" customWidth="1"/>
    <col min="13113" max="13113" width="6.44140625" style="363" customWidth="1"/>
    <col min="13114" max="13114" width="4.109375" style="363" customWidth="1"/>
    <col min="13115" max="13115" width="7.88671875" style="363" customWidth="1"/>
    <col min="13116" max="13116" width="8.77734375" style="363" customWidth="1"/>
    <col min="13117" max="13120" width="6.21875" style="363" customWidth="1"/>
    <col min="13121" max="13121" width="4.88671875" style="363" customWidth="1"/>
    <col min="13122" max="13122" width="2.44140625" style="363" customWidth="1"/>
    <col min="13123" max="13123" width="4.88671875" style="363" customWidth="1"/>
    <col min="13124" max="13361" width="8.88671875" style="363"/>
    <col min="13362" max="13362" width="1.77734375" style="363" customWidth="1"/>
    <col min="13363" max="13363" width="2.44140625" style="363" customWidth="1"/>
    <col min="13364" max="13364" width="3.6640625" style="363" customWidth="1"/>
    <col min="13365" max="13365" width="2.77734375" style="363" customWidth="1"/>
    <col min="13366" max="13366" width="0.88671875" style="363" customWidth="1"/>
    <col min="13367" max="13367" width="1.21875" style="363" customWidth="1"/>
    <col min="13368" max="13368" width="5.33203125" style="363" customWidth="1"/>
    <col min="13369" max="13369" width="6.44140625" style="363" customWidth="1"/>
    <col min="13370" max="13370" width="4.109375" style="363" customWidth="1"/>
    <col min="13371" max="13371" width="7.88671875" style="363" customWidth="1"/>
    <col min="13372" max="13372" width="8.77734375" style="363" customWidth="1"/>
    <col min="13373" max="13376" width="6.21875" style="363" customWidth="1"/>
    <col min="13377" max="13377" width="4.88671875" style="363" customWidth="1"/>
    <col min="13378" max="13378" width="2.44140625" style="363" customWidth="1"/>
    <col min="13379" max="13379" width="4.88671875" style="363" customWidth="1"/>
    <col min="13380" max="13617" width="8.88671875" style="363"/>
    <col min="13618" max="13618" width="1.77734375" style="363" customWidth="1"/>
    <col min="13619" max="13619" width="2.44140625" style="363" customWidth="1"/>
    <col min="13620" max="13620" width="3.6640625" style="363" customWidth="1"/>
    <col min="13621" max="13621" width="2.77734375" style="363" customWidth="1"/>
    <col min="13622" max="13622" width="0.88671875" style="363" customWidth="1"/>
    <col min="13623" max="13623" width="1.21875" style="363" customWidth="1"/>
    <col min="13624" max="13624" width="5.33203125" style="363" customWidth="1"/>
    <col min="13625" max="13625" width="6.44140625" style="363" customWidth="1"/>
    <col min="13626" max="13626" width="4.109375" style="363" customWidth="1"/>
    <col min="13627" max="13627" width="7.88671875" style="363" customWidth="1"/>
    <col min="13628" max="13628" width="8.77734375" style="363" customWidth="1"/>
    <col min="13629" max="13632" width="6.21875" style="363" customWidth="1"/>
    <col min="13633" max="13633" width="4.88671875" style="363" customWidth="1"/>
    <col min="13634" max="13634" width="2.44140625" style="363" customWidth="1"/>
    <col min="13635" max="13635" width="4.88671875" style="363" customWidth="1"/>
    <col min="13636" max="13873" width="8.88671875" style="363"/>
    <col min="13874" max="13874" width="1.77734375" style="363" customWidth="1"/>
    <col min="13875" max="13875" width="2.44140625" style="363" customWidth="1"/>
    <col min="13876" max="13876" width="3.6640625" style="363" customWidth="1"/>
    <col min="13877" max="13877" width="2.77734375" style="363" customWidth="1"/>
    <col min="13878" max="13878" width="0.88671875" style="363" customWidth="1"/>
    <col min="13879" max="13879" width="1.21875" style="363" customWidth="1"/>
    <col min="13880" max="13880" width="5.33203125" style="363" customWidth="1"/>
    <col min="13881" max="13881" width="6.44140625" style="363" customWidth="1"/>
    <col min="13882" max="13882" width="4.109375" style="363" customWidth="1"/>
    <col min="13883" max="13883" width="7.88671875" style="363" customWidth="1"/>
    <col min="13884" max="13884" width="8.77734375" style="363" customWidth="1"/>
    <col min="13885" max="13888" width="6.21875" style="363" customWidth="1"/>
    <col min="13889" max="13889" width="4.88671875" style="363" customWidth="1"/>
    <col min="13890" max="13890" width="2.44140625" style="363" customWidth="1"/>
    <col min="13891" max="13891" width="4.88671875" style="363" customWidth="1"/>
    <col min="13892" max="14129" width="8.88671875" style="363"/>
    <col min="14130" max="14130" width="1.77734375" style="363" customWidth="1"/>
    <col min="14131" max="14131" width="2.44140625" style="363" customWidth="1"/>
    <col min="14132" max="14132" width="3.6640625" style="363" customWidth="1"/>
    <col min="14133" max="14133" width="2.77734375" style="363" customWidth="1"/>
    <col min="14134" max="14134" width="0.88671875" style="363" customWidth="1"/>
    <col min="14135" max="14135" width="1.21875" style="363" customWidth="1"/>
    <col min="14136" max="14136" width="5.33203125" style="363" customWidth="1"/>
    <col min="14137" max="14137" width="6.44140625" style="363" customWidth="1"/>
    <col min="14138" max="14138" width="4.109375" style="363" customWidth="1"/>
    <col min="14139" max="14139" width="7.88671875" style="363" customWidth="1"/>
    <col min="14140" max="14140" width="8.77734375" style="363" customWidth="1"/>
    <col min="14141" max="14144" width="6.21875" style="363" customWidth="1"/>
    <col min="14145" max="14145" width="4.88671875" style="363" customWidth="1"/>
    <col min="14146" max="14146" width="2.44140625" style="363" customWidth="1"/>
    <col min="14147" max="14147" width="4.88671875" style="363" customWidth="1"/>
    <col min="14148" max="14385" width="8.88671875" style="363"/>
    <col min="14386" max="14386" width="1.77734375" style="363" customWidth="1"/>
    <col min="14387" max="14387" width="2.44140625" style="363" customWidth="1"/>
    <col min="14388" max="14388" width="3.6640625" style="363" customWidth="1"/>
    <col min="14389" max="14389" width="2.77734375" style="363" customWidth="1"/>
    <col min="14390" max="14390" width="0.88671875" style="363" customWidth="1"/>
    <col min="14391" max="14391" width="1.21875" style="363" customWidth="1"/>
    <col min="14392" max="14392" width="5.33203125" style="363" customWidth="1"/>
    <col min="14393" max="14393" width="6.44140625" style="363" customWidth="1"/>
    <col min="14394" max="14394" width="4.109375" style="363" customWidth="1"/>
    <col min="14395" max="14395" width="7.88671875" style="363" customWidth="1"/>
    <col min="14396" max="14396" width="8.77734375" style="363" customWidth="1"/>
    <col min="14397" max="14400" width="6.21875" style="363" customWidth="1"/>
    <col min="14401" max="14401" width="4.88671875" style="363" customWidth="1"/>
    <col min="14402" max="14402" width="2.44140625" style="363" customWidth="1"/>
    <col min="14403" max="14403" width="4.88671875" style="363" customWidth="1"/>
    <col min="14404" max="14641" width="8.88671875" style="363"/>
    <col min="14642" max="14642" width="1.77734375" style="363" customWidth="1"/>
    <col min="14643" max="14643" width="2.44140625" style="363" customWidth="1"/>
    <col min="14644" max="14644" width="3.6640625" style="363" customWidth="1"/>
    <col min="14645" max="14645" width="2.77734375" style="363" customWidth="1"/>
    <col min="14646" max="14646" width="0.88671875" style="363" customWidth="1"/>
    <col min="14647" max="14647" width="1.21875" style="363" customWidth="1"/>
    <col min="14648" max="14648" width="5.33203125" style="363" customWidth="1"/>
    <col min="14649" max="14649" width="6.44140625" style="363" customWidth="1"/>
    <col min="14650" max="14650" width="4.109375" style="363" customWidth="1"/>
    <col min="14651" max="14651" width="7.88671875" style="363" customWidth="1"/>
    <col min="14652" max="14652" width="8.77734375" style="363" customWidth="1"/>
    <col min="14653" max="14656" width="6.21875" style="363" customWidth="1"/>
    <col min="14657" max="14657" width="4.88671875" style="363" customWidth="1"/>
    <col min="14658" max="14658" width="2.44140625" style="363" customWidth="1"/>
    <col min="14659" max="14659" width="4.88671875" style="363" customWidth="1"/>
    <col min="14660" max="14897" width="8.88671875" style="363"/>
    <col min="14898" max="14898" width="1.77734375" style="363" customWidth="1"/>
    <col min="14899" max="14899" width="2.44140625" style="363" customWidth="1"/>
    <col min="14900" max="14900" width="3.6640625" style="363" customWidth="1"/>
    <col min="14901" max="14901" width="2.77734375" style="363" customWidth="1"/>
    <col min="14902" max="14902" width="0.88671875" style="363" customWidth="1"/>
    <col min="14903" max="14903" width="1.21875" style="363" customWidth="1"/>
    <col min="14904" max="14904" width="5.33203125" style="363" customWidth="1"/>
    <col min="14905" max="14905" width="6.44140625" style="363" customWidth="1"/>
    <col min="14906" max="14906" width="4.109375" style="363" customWidth="1"/>
    <col min="14907" max="14907" width="7.88671875" style="363" customWidth="1"/>
    <col min="14908" max="14908" width="8.77734375" style="363" customWidth="1"/>
    <col min="14909" max="14912" width="6.21875" style="363" customWidth="1"/>
    <col min="14913" max="14913" width="4.88671875" style="363" customWidth="1"/>
    <col min="14914" max="14914" width="2.44140625" style="363" customWidth="1"/>
    <col min="14915" max="14915" width="4.88671875" style="363" customWidth="1"/>
    <col min="14916" max="15153" width="8.88671875" style="363"/>
    <col min="15154" max="15154" width="1.77734375" style="363" customWidth="1"/>
    <col min="15155" max="15155" width="2.44140625" style="363" customWidth="1"/>
    <col min="15156" max="15156" width="3.6640625" style="363" customWidth="1"/>
    <col min="15157" max="15157" width="2.77734375" style="363" customWidth="1"/>
    <col min="15158" max="15158" width="0.88671875" style="363" customWidth="1"/>
    <col min="15159" max="15159" width="1.21875" style="363" customWidth="1"/>
    <col min="15160" max="15160" width="5.33203125" style="363" customWidth="1"/>
    <col min="15161" max="15161" width="6.44140625" style="363" customWidth="1"/>
    <col min="15162" max="15162" width="4.109375" style="363" customWidth="1"/>
    <col min="15163" max="15163" width="7.88671875" style="363" customWidth="1"/>
    <col min="15164" max="15164" width="8.77734375" style="363" customWidth="1"/>
    <col min="15165" max="15168" width="6.21875" style="363" customWidth="1"/>
    <col min="15169" max="15169" width="4.88671875" style="363" customWidth="1"/>
    <col min="15170" max="15170" width="2.44140625" style="363" customWidth="1"/>
    <col min="15171" max="15171" width="4.88671875" style="363" customWidth="1"/>
    <col min="15172" max="15409" width="8.88671875" style="363"/>
    <col min="15410" max="15410" width="1.77734375" style="363" customWidth="1"/>
    <col min="15411" max="15411" width="2.44140625" style="363" customWidth="1"/>
    <col min="15412" max="15412" width="3.6640625" style="363" customWidth="1"/>
    <col min="15413" max="15413" width="2.77734375" style="363" customWidth="1"/>
    <col min="15414" max="15414" width="0.88671875" style="363" customWidth="1"/>
    <col min="15415" max="15415" width="1.21875" style="363" customWidth="1"/>
    <col min="15416" max="15416" width="5.33203125" style="363" customWidth="1"/>
    <col min="15417" max="15417" width="6.44140625" style="363" customWidth="1"/>
    <col min="15418" max="15418" width="4.109375" style="363" customWidth="1"/>
    <col min="15419" max="15419" width="7.88671875" style="363" customWidth="1"/>
    <col min="15420" max="15420" width="8.77734375" style="363" customWidth="1"/>
    <col min="15421" max="15424" width="6.21875" style="363" customWidth="1"/>
    <col min="15425" max="15425" width="4.88671875" style="363" customWidth="1"/>
    <col min="15426" max="15426" width="2.44140625" style="363" customWidth="1"/>
    <col min="15427" max="15427" width="4.88671875" style="363" customWidth="1"/>
    <col min="15428" max="15665" width="8.88671875" style="363"/>
    <col min="15666" max="15666" width="1.77734375" style="363" customWidth="1"/>
    <col min="15667" max="15667" width="2.44140625" style="363" customWidth="1"/>
    <col min="15668" max="15668" width="3.6640625" style="363" customWidth="1"/>
    <col min="15669" max="15669" width="2.77734375" style="363" customWidth="1"/>
    <col min="15670" max="15670" width="0.88671875" style="363" customWidth="1"/>
    <col min="15671" max="15671" width="1.21875" style="363" customWidth="1"/>
    <col min="15672" max="15672" width="5.33203125" style="363" customWidth="1"/>
    <col min="15673" max="15673" width="6.44140625" style="363" customWidth="1"/>
    <col min="15674" max="15674" width="4.109375" style="363" customWidth="1"/>
    <col min="15675" max="15675" width="7.88671875" style="363" customWidth="1"/>
    <col min="15676" max="15676" width="8.77734375" style="363" customWidth="1"/>
    <col min="15677" max="15680" width="6.21875" style="363" customWidth="1"/>
    <col min="15681" max="15681" width="4.88671875" style="363" customWidth="1"/>
    <col min="15682" max="15682" width="2.44140625" style="363" customWidth="1"/>
    <col min="15683" max="15683" width="4.88671875" style="363" customWidth="1"/>
    <col min="15684" max="15921" width="8.88671875" style="363"/>
    <col min="15922" max="15922" width="1.77734375" style="363" customWidth="1"/>
    <col min="15923" max="15923" width="2.44140625" style="363" customWidth="1"/>
    <col min="15924" max="15924" width="3.6640625" style="363" customWidth="1"/>
    <col min="15925" max="15925" width="2.77734375" style="363" customWidth="1"/>
    <col min="15926" max="15926" width="0.88671875" style="363" customWidth="1"/>
    <col min="15927" max="15927" width="1.21875" style="363" customWidth="1"/>
    <col min="15928" max="15928" width="5.33203125" style="363" customWidth="1"/>
    <col min="15929" max="15929" width="6.44140625" style="363" customWidth="1"/>
    <col min="15930" max="15930" width="4.109375" style="363" customWidth="1"/>
    <col min="15931" max="15931" width="7.88671875" style="363" customWidth="1"/>
    <col min="15932" max="15932" width="8.77734375" style="363" customWidth="1"/>
    <col min="15933" max="15936" width="6.21875" style="363" customWidth="1"/>
    <col min="15937" max="15937" width="4.88671875" style="363" customWidth="1"/>
    <col min="15938" max="15938" width="2.44140625" style="363" customWidth="1"/>
    <col min="15939" max="15939" width="4.88671875" style="363" customWidth="1"/>
    <col min="15940" max="16177" width="8.88671875" style="363"/>
    <col min="16178" max="16178" width="1.77734375" style="363" customWidth="1"/>
    <col min="16179" max="16179" width="2.44140625" style="363" customWidth="1"/>
    <col min="16180" max="16180" width="3.6640625" style="363" customWidth="1"/>
    <col min="16181" max="16181" width="2.77734375" style="363" customWidth="1"/>
    <col min="16182" max="16182" width="0.88671875" style="363" customWidth="1"/>
    <col min="16183" max="16183" width="1.21875" style="363" customWidth="1"/>
    <col min="16184" max="16184" width="5.33203125" style="363" customWidth="1"/>
    <col min="16185" max="16185" width="6.44140625" style="363" customWidth="1"/>
    <col min="16186" max="16186" width="4.109375" style="363" customWidth="1"/>
    <col min="16187" max="16187" width="7.88671875" style="363" customWidth="1"/>
    <col min="16188" max="16188" width="8.77734375" style="363" customWidth="1"/>
    <col min="16189" max="16192" width="6.21875" style="363" customWidth="1"/>
    <col min="16193" max="16193" width="4.88671875" style="363" customWidth="1"/>
    <col min="16194" max="16194" width="2.44140625" style="363" customWidth="1"/>
    <col min="16195" max="16195" width="4.88671875" style="363" customWidth="1"/>
    <col min="16196" max="16384" width="8.88671875" style="363"/>
  </cols>
  <sheetData>
    <row r="1" spans="1:87" s="434" customFormat="1" ht="20.25" customHeight="1">
      <c r="A1" s="1065" t="s">
        <v>3708</v>
      </c>
      <c r="B1" s="1065" t="s">
        <v>3493</v>
      </c>
      <c r="C1" s="1065" t="s">
        <v>1</v>
      </c>
      <c r="D1" s="1065" t="s">
        <v>3492</v>
      </c>
      <c r="E1" s="585"/>
      <c r="F1" s="1234" t="s">
        <v>101</v>
      </c>
      <c r="G1" s="1234"/>
      <c r="H1" s="1234"/>
      <c r="I1" s="1234"/>
      <c r="J1" s="580"/>
      <c r="K1" s="1234" t="s">
        <v>3706</v>
      </c>
      <c r="L1" s="1234"/>
      <c r="M1" s="1234"/>
      <c r="N1" s="1234"/>
      <c r="O1" s="1234"/>
      <c r="P1" s="1234"/>
      <c r="Q1" s="580"/>
      <c r="R1" s="1069" t="s">
        <v>2</v>
      </c>
      <c r="S1" s="1054"/>
      <c r="T1" s="580"/>
      <c r="U1" s="580"/>
      <c r="V1" s="1242" t="s">
        <v>99</v>
      </c>
      <c r="W1" s="1243"/>
      <c r="X1" s="1243"/>
      <c r="Y1" s="1243"/>
      <c r="Z1" s="1243"/>
      <c r="AA1" s="1244"/>
      <c r="AB1" s="580"/>
      <c r="AC1" s="1069" t="s">
        <v>98</v>
      </c>
      <c r="AD1" s="1053"/>
      <c r="AE1" s="522"/>
      <c r="AF1" s="521"/>
      <c r="AG1" s="580"/>
      <c r="AH1" s="1069" t="s">
        <v>97</v>
      </c>
      <c r="AI1" s="1053"/>
      <c r="AJ1" s="1053"/>
      <c r="AK1" s="1053"/>
      <c r="AL1" s="1054"/>
      <c r="AM1" s="580"/>
      <c r="AN1" s="1069" t="s">
        <v>96</v>
      </c>
      <c r="AO1" s="1053"/>
      <c r="AP1" s="1053"/>
      <c r="AQ1" s="1053"/>
      <c r="AR1" s="1054"/>
      <c r="AS1" s="580"/>
      <c r="AT1" s="1060" t="s">
        <v>95</v>
      </c>
      <c r="AU1" s="580"/>
      <c r="AV1" s="1060" t="s">
        <v>3590</v>
      </c>
      <c r="AW1" s="580"/>
      <c r="AX1" s="1052" t="s">
        <v>94</v>
      </c>
      <c r="AY1" s="1053"/>
      <c r="AZ1" s="1054"/>
      <c r="BA1" s="580"/>
      <c r="BB1" s="1060" t="s">
        <v>93</v>
      </c>
      <c r="BC1" s="580"/>
      <c r="BD1" s="1060" t="s">
        <v>92</v>
      </c>
      <c r="BE1" s="580"/>
      <c r="BF1" s="1060" t="s">
        <v>91</v>
      </c>
      <c r="BG1" s="580"/>
      <c r="BH1" s="1060" t="s">
        <v>90</v>
      </c>
      <c r="BI1" s="580"/>
      <c r="BJ1" s="1060" t="s">
        <v>89</v>
      </c>
      <c r="BK1" s="580"/>
      <c r="BL1" s="1052" t="s">
        <v>88</v>
      </c>
      <c r="BM1" s="1072"/>
      <c r="BN1" s="1066"/>
      <c r="BO1" s="580"/>
      <c r="BP1" s="1060" t="s">
        <v>87</v>
      </c>
      <c r="BQ1" s="580"/>
      <c r="BR1" s="580"/>
      <c r="BS1" s="580"/>
      <c r="BT1" s="1070"/>
      <c r="BU1" s="1056"/>
      <c r="BV1" s="1056"/>
    </row>
    <row r="2" spans="1:87" s="434" customFormat="1" ht="13.5" customHeight="1">
      <c r="A2" s="1065"/>
      <c r="B2" s="1065"/>
      <c r="C2" s="1065"/>
      <c r="D2" s="1065"/>
      <c r="E2" s="585"/>
      <c r="F2" s="1234" t="s">
        <v>86</v>
      </c>
      <c r="G2" s="1234"/>
      <c r="H2" s="1236" t="s">
        <v>85</v>
      </c>
      <c r="I2" s="1236"/>
      <c r="J2" s="581"/>
      <c r="K2" s="1234" t="s">
        <v>86</v>
      </c>
      <c r="L2" s="1234"/>
      <c r="M2" s="1235"/>
      <c r="N2" s="1236" t="s">
        <v>85</v>
      </c>
      <c r="O2" s="1236"/>
      <c r="P2" s="1236"/>
      <c r="Q2" s="581"/>
      <c r="R2" s="1055"/>
      <c r="S2" s="1057"/>
      <c r="T2" s="581"/>
      <c r="U2" s="581"/>
      <c r="V2" s="1245"/>
      <c r="W2" s="1246"/>
      <c r="X2" s="1246"/>
      <c r="Y2" s="1246"/>
      <c r="Z2" s="1246"/>
      <c r="AA2" s="1247"/>
      <c r="AB2" s="581"/>
      <c r="AC2" s="1055"/>
      <c r="AD2" s="1056"/>
      <c r="AE2" s="372"/>
      <c r="AF2" s="520"/>
      <c r="AG2" s="580"/>
      <c r="AH2" s="519"/>
      <c r="AI2" s="1219" t="s">
        <v>3707</v>
      </c>
      <c r="AJ2" s="1220"/>
      <c r="AK2" s="1220"/>
      <c r="AL2" s="1221"/>
      <c r="AM2" s="580"/>
      <c r="AN2" s="519"/>
      <c r="AO2" s="1219" t="s">
        <v>3707</v>
      </c>
      <c r="AP2" s="1220"/>
      <c r="AQ2" s="1220"/>
      <c r="AR2" s="1221"/>
      <c r="AS2" s="581"/>
      <c r="AT2" s="1061"/>
      <c r="AU2" s="580"/>
      <c r="AV2" s="1061"/>
      <c r="AW2" s="581"/>
      <c r="AX2" s="1055"/>
      <c r="AY2" s="1056"/>
      <c r="AZ2" s="1057"/>
      <c r="BA2" s="581"/>
      <c r="BB2" s="1061"/>
      <c r="BC2" s="581"/>
      <c r="BD2" s="1061"/>
      <c r="BE2" s="581"/>
      <c r="BF2" s="1061"/>
      <c r="BG2" s="581"/>
      <c r="BH2" s="1061"/>
      <c r="BI2" s="581"/>
      <c r="BJ2" s="1061"/>
      <c r="BK2" s="581"/>
      <c r="BL2" s="1067"/>
      <c r="BM2" s="1070"/>
      <c r="BN2" s="1068"/>
      <c r="BO2" s="581"/>
      <c r="BP2" s="1061"/>
      <c r="BQ2" s="580"/>
      <c r="BR2" s="580"/>
      <c r="BS2" s="581"/>
      <c r="BT2" s="1056"/>
      <c r="BU2" s="1056"/>
      <c r="BV2" s="1056"/>
    </row>
    <row r="3" spans="1:87" s="403" customFormat="1" ht="13.5" customHeight="1">
      <c r="A3" s="1065"/>
      <c r="B3" s="1065"/>
      <c r="C3" s="1065"/>
      <c r="D3" s="1065"/>
      <c r="E3" s="587"/>
      <c r="F3" s="1052" t="s">
        <v>3491</v>
      </c>
      <c r="G3" s="1066"/>
      <c r="H3" s="1052" t="s">
        <v>3491</v>
      </c>
      <c r="I3" s="1066"/>
      <c r="J3" s="588"/>
      <c r="K3" s="428"/>
      <c r="L3" s="433"/>
      <c r="M3" s="406"/>
      <c r="N3" s="428"/>
      <c r="O3" s="433"/>
      <c r="P3" s="430"/>
      <c r="Q3" s="588"/>
      <c r="R3" s="600"/>
      <c r="S3" s="1240" t="s">
        <v>3543</v>
      </c>
      <c r="T3" s="406"/>
      <c r="U3" s="406"/>
      <c r="V3" s="429"/>
      <c r="W3" s="589"/>
      <c r="X3" s="1237" t="s">
        <v>3706</v>
      </c>
      <c r="Y3" s="518"/>
      <c r="Z3" s="588"/>
      <c r="AA3" s="1248"/>
      <c r="AB3" s="406"/>
      <c r="AC3" s="429"/>
      <c r="AD3" s="407"/>
      <c r="AE3" s="589"/>
      <c r="AF3" s="1237" t="s">
        <v>3705</v>
      </c>
      <c r="AG3" s="588"/>
      <c r="AH3" s="429"/>
      <c r="AI3" s="1217" t="s">
        <v>84</v>
      </c>
      <c r="AJ3" s="1218"/>
      <c r="AK3" s="1217" t="s">
        <v>83</v>
      </c>
      <c r="AL3" s="1218"/>
      <c r="AM3" s="588"/>
      <c r="AN3" s="429"/>
      <c r="AO3" s="1217" t="s">
        <v>84</v>
      </c>
      <c r="AP3" s="1218"/>
      <c r="AQ3" s="1217" t="s">
        <v>83</v>
      </c>
      <c r="AR3" s="1218"/>
      <c r="AS3" s="406"/>
      <c r="AT3" s="584"/>
      <c r="AU3" s="588"/>
      <c r="AV3" s="1061"/>
      <c r="AW3" s="406"/>
      <c r="AX3" s="429"/>
      <c r="AY3" s="589"/>
      <c r="AZ3" s="1060" t="s">
        <v>3705</v>
      </c>
      <c r="BA3" s="406"/>
      <c r="BB3" s="1061"/>
      <c r="BC3" s="406"/>
      <c r="BD3" s="1061"/>
      <c r="BE3" s="406"/>
      <c r="BF3" s="1061"/>
      <c r="BG3" s="406"/>
      <c r="BH3" s="1061"/>
      <c r="BI3" s="406"/>
      <c r="BJ3" s="1061"/>
      <c r="BK3" s="406"/>
      <c r="BL3" s="429"/>
      <c r="BM3" s="589"/>
      <c r="BN3" s="1060" t="s">
        <v>3705</v>
      </c>
      <c r="BO3" s="406"/>
      <c r="BP3" s="1061"/>
      <c r="BQ3" s="414"/>
      <c r="BR3" s="414"/>
      <c r="BS3" s="406"/>
      <c r="BT3" s="1056"/>
      <c r="BU3" s="1056"/>
      <c r="BV3" s="1056"/>
      <c r="BW3" s="364"/>
      <c r="BX3" s="364"/>
      <c r="BY3" s="364"/>
      <c r="BZ3" s="364"/>
      <c r="CA3" s="364"/>
      <c r="CB3" s="364"/>
      <c r="CC3" s="364"/>
      <c r="CD3" s="364"/>
      <c r="CE3" s="364"/>
      <c r="CF3" s="364"/>
      <c r="CG3" s="364"/>
      <c r="CH3" s="364"/>
      <c r="CI3" s="364"/>
    </row>
    <row r="4" spans="1:87" s="403" customFormat="1" ht="13.5" customHeight="1">
      <c r="A4" s="1060"/>
      <c r="B4" s="1060"/>
      <c r="C4" s="1060"/>
      <c r="D4" s="1060"/>
      <c r="E4" s="587"/>
      <c r="F4" s="428"/>
      <c r="G4" s="432" t="s">
        <v>3542</v>
      </c>
      <c r="H4" s="428"/>
      <c r="I4" s="432" t="s">
        <v>3542</v>
      </c>
      <c r="J4" s="583"/>
      <c r="K4" s="429"/>
      <c r="L4" s="431" t="s">
        <v>3542</v>
      </c>
      <c r="M4" s="406"/>
      <c r="N4" s="602"/>
      <c r="O4" s="431" t="s">
        <v>3542</v>
      </c>
      <c r="P4" s="430"/>
      <c r="Q4" s="581"/>
      <c r="R4" s="429"/>
      <c r="S4" s="1241"/>
      <c r="T4" s="406"/>
      <c r="U4" s="406"/>
      <c r="V4" s="428"/>
      <c r="W4" s="583"/>
      <c r="X4" s="1238"/>
      <c r="Y4" s="518"/>
      <c r="Z4" s="581"/>
      <c r="AA4" s="1248"/>
      <c r="AB4" s="406"/>
      <c r="AC4" s="428"/>
      <c r="AD4" s="432" t="s">
        <v>3542</v>
      </c>
      <c r="AE4" s="583"/>
      <c r="AF4" s="1238"/>
      <c r="AG4" s="588"/>
      <c r="AH4" s="429"/>
      <c r="AI4" s="517" t="s">
        <v>11</v>
      </c>
      <c r="AJ4" s="516" t="s">
        <v>12</v>
      </c>
      <c r="AK4" s="517" t="s">
        <v>11</v>
      </c>
      <c r="AL4" s="516" t="s">
        <v>12</v>
      </c>
      <c r="AM4" s="588"/>
      <c r="AN4" s="429"/>
      <c r="AO4" s="517" t="s">
        <v>11</v>
      </c>
      <c r="AP4" s="516" t="s">
        <v>12</v>
      </c>
      <c r="AQ4" s="517" t="s">
        <v>11</v>
      </c>
      <c r="AR4" s="516" t="s">
        <v>12</v>
      </c>
      <c r="AS4" s="406"/>
      <c r="AT4" s="600"/>
      <c r="AU4" s="588"/>
      <c r="AV4" s="1061"/>
      <c r="AW4" s="406"/>
      <c r="AX4" s="428"/>
      <c r="AY4" s="583"/>
      <c r="AZ4" s="1061"/>
      <c r="BA4" s="406"/>
      <c r="BB4" s="1061"/>
      <c r="BC4" s="406"/>
      <c r="BD4" s="1061"/>
      <c r="BE4" s="406"/>
      <c r="BF4" s="1061"/>
      <c r="BG4" s="406"/>
      <c r="BH4" s="1061"/>
      <c r="BI4" s="406"/>
      <c r="BJ4" s="1061"/>
      <c r="BK4" s="406"/>
      <c r="BL4" s="428"/>
      <c r="BM4" s="583"/>
      <c r="BN4" s="1061"/>
      <c r="BO4" s="406"/>
      <c r="BP4" s="1061"/>
      <c r="BQ4" s="427"/>
      <c r="BR4" s="427"/>
      <c r="BS4" s="406"/>
      <c r="BT4" s="1056"/>
      <c r="BU4" s="1056"/>
      <c r="BV4" s="1056"/>
      <c r="BW4" s="364"/>
      <c r="BX4" s="364"/>
      <c r="BY4" s="364"/>
      <c r="BZ4" s="364"/>
      <c r="CA4" s="364"/>
      <c r="CB4" s="364"/>
      <c r="CC4" s="364"/>
      <c r="CD4" s="364"/>
      <c r="CE4" s="364"/>
      <c r="CF4" s="364"/>
      <c r="CG4" s="364"/>
      <c r="CH4" s="364"/>
      <c r="CI4" s="364"/>
    </row>
    <row r="5" spans="1:87" s="403" customFormat="1" ht="13.5" customHeight="1">
      <c r="A5" s="582" t="s">
        <v>82</v>
      </c>
      <c r="B5" s="582" t="s">
        <v>81</v>
      </c>
      <c r="C5" s="582" t="s">
        <v>3704</v>
      </c>
      <c r="D5" s="582" t="s">
        <v>3639</v>
      </c>
      <c r="E5" s="588"/>
      <c r="F5" s="1222" t="s">
        <v>3637</v>
      </c>
      <c r="G5" s="1222"/>
      <c r="H5" s="1222" t="s">
        <v>3637</v>
      </c>
      <c r="I5" s="1222"/>
      <c r="J5" s="581"/>
      <c r="K5" s="1222" t="s">
        <v>3703</v>
      </c>
      <c r="L5" s="1222"/>
      <c r="M5" s="1222"/>
      <c r="N5" s="1223" t="s">
        <v>3703</v>
      </c>
      <c r="O5" s="1223"/>
      <c r="P5" s="1223"/>
      <c r="Q5" s="581"/>
      <c r="R5" s="1222" t="s">
        <v>3635</v>
      </c>
      <c r="S5" s="1222"/>
      <c r="T5" s="406"/>
      <c r="U5" s="406"/>
      <c r="V5" s="1222" t="s">
        <v>3634</v>
      </c>
      <c r="W5" s="1222"/>
      <c r="X5" s="1222"/>
      <c r="Y5" s="1222"/>
      <c r="Z5" s="1222"/>
      <c r="AA5" s="1222"/>
      <c r="AB5" s="406"/>
      <c r="AC5" s="1222" t="s">
        <v>3702</v>
      </c>
      <c r="AD5" s="1222"/>
      <c r="AE5" s="1222"/>
      <c r="AF5" s="1222"/>
      <c r="AG5" s="588"/>
      <c r="AH5" s="1062" t="s">
        <v>3631</v>
      </c>
      <c r="AI5" s="1063"/>
      <c r="AJ5" s="1063"/>
      <c r="AK5" s="1063"/>
      <c r="AL5" s="1064"/>
      <c r="AM5" s="588"/>
      <c r="AN5" s="1062" t="s">
        <v>3701</v>
      </c>
      <c r="AO5" s="1063"/>
      <c r="AP5" s="1063"/>
      <c r="AQ5" s="1063"/>
      <c r="AR5" s="1064"/>
      <c r="AS5" s="406"/>
      <c r="AT5" s="603" t="s">
        <v>3700</v>
      </c>
      <c r="AU5" s="588"/>
      <c r="AV5" s="603" t="s">
        <v>3628</v>
      </c>
      <c r="AW5" s="406"/>
      <c r="AX5" s="1222" t="s">
        <v>3627</v>
      </c>
      <c r="AY5" s="1222"/>
      <c r="AZ5" s="1222"/>
      <c r="BA5" s="406"/>
      <c r="BB5" s="603" t="s">
        <v>3691</v>
      </c>
      <c r="BC5" s="406"/>
      <c r="BD5" s="603" t="s">
        <v>3625</v>
      </c>
      <c r="BE5" s="406"/>
      <c r="BF5" s="603" t="s">
        <v>3624</v>
      </c>
      <c r="BG5" s="406"/>
      <c r="BH5" s="603" t="s">
        <v>3623</v>
      </c>
      <c r="BI5" s="406"/>
      <c r="BJ5" s="603" t="s">
        <v>3622</v>
      </c>
      <c r="BK5" s="406"/>
      <c r="BL5" s="1222" t="s">
        <v>3621</v>
      </c>
      <c r="BM5" s="1222"/>
      <c r="BN5" s="1222"/>
      <c r="BO5" s="406"/>
      <c r="BP5" s="603" t="s">
        <v>3699</v>
      </c>
      <c r="BQ5" s="427"/>
      <c r="BR5" s="427"/>
      <c r="BS5" s="406"/>
      <c r="BT5" s="580"/>
      <c r="BU5" s="580"/>
      <c r="BV5" s="580"/>
      <c r="BW5" s="364"/>
      <c r="BX5" s="364"/>
      <c r="BY5" s="364"/>
      <c r="BZ5" s="364"/>
      <c r="CA5" s="364"/>
      <c r="CB5" s="364"/>
      <c r="CC5" s="364"/>
      <c r="CD5" s="364"/>
      <c r="CE5" s="364"/>
      <c r="CF5" s="364"/>
      <c r="CG5" s="364"/>
      <c r="CH5" s="364"/>
      <c r="CI5" s="364"/>
    </row>
    <row r="6" spans="1:87" s="407" customFormat="1" ht="3.75" customHeight="1">
      <c r="A6" s="515"/>
      <c r="B6" s="514"/>
      <c r="C6" s="514"/>
      <c r="D6" s="514"/>
      <c r="E6" s="372"/>
      <c r="F6" s="513"/>
      <c r="G6" s="512"/>
      <c r="H6" s="413"/>
      <c r="I6" s="512"/>
      <c r="J6" s="581"/>
      <c r="K6" s="509"/>
      <c r="L6" s="511"/>
      <c r="M6" s="510"/>
      <c r="N6" s="413"/>
      <c r="O6" s="511"/>
      <c r="P6" s="510"/>
      <c r="Q6" s="581"/>
      <c r="R6" s="509"/>
      <c r="S6" s="508"/>
      <c r="T6" s="406"/>
      <c r="U6" s="406"/>
      <c r="V6" s="410"/>
      <c r="W6" s="581"/>
      <c r="X6" s="506"/>
      <c r="Y6" s="507"/>
      <c r="Z6" s="581"/>
      <c r="AA6" s="506"/>
      <c r="AB6" s="406"/>
      <c r="AC6" s="410"/>
      <c r="AD6" s="410"/>
      <c r="AE6" s="581"/>
      <c r="AF6" s="505"/>
      <c r="AG6" s="414"/>
      <c r="AH6" s="427"/>
      <c r="AI6" s="412"/>
      <c r="AJ6" s="412"/>
      <c r="AK6" s="412"/>
      <c r="AL6" s="412"/>
      <c r="AM6" s="414"/>
      <c r="AN6" s="427"/>
      <c r="AO6" s="412"/>
      <c r="AP6" s="412"/>
      <c r="AQ6" s="412"/>
      <c r="AR6" s="412"/>
      <c r="AS6" s="406"/>
      <c r="AT6" s="410"/>
      <c r="AU6" s="414"/>
      <c r="AV6" s="572"/>
      <c r="AW6" s="406"/>
      <c r="AX6" s="410"/>
      <c r="AY6" s="581"/>
      <c r="AZ6" s="415"/>
      <c r="BA6" s="406"/>
      <c r="BB6" s="410"/>
      <c r="BC6" s="406"/>
      <c r="BD6" s="410"/>
      <c r="BE6" s="406"/>
      <c r="BF6" s="410"/>
      <c r="BG6" s="406"/>
      <c r="BH6" s="410"/>
      <c r="BI6" s="406"/>
      <c r="BJ6" s="410"/>
      <c r="BK6" s="406"/>
      <c r="BL6" s="410"/>
      <c r="BM6" s="581"/>
      <c r="BN6" s="415"/>
      <c r="BO6" s="406"/>
      <c r="BP6" s="410"/>
      <c r="BQ6" s="412"/>
      <c r="BR6" s="412"/>
      <c r="BS6" s="406"/>
      <c r="BT6" s="580"/>
      <c r="BU6" s="580"/>
      <c r="BV6" s="580"/>
      <c r="BW6" s="408"/>
      <c r="BX6" s="408"/>
      <c r="BY6" s="408"/>
      <c r="BZ6" s="408"/>
      <c r="CA6" s="408"/>
      <c r="CB6" s="408"/>
      <c r="CC6" s="408"/>
      <c r="CD6" s="408"/>
      <c r="CE6" s="408"/>
      <c r="CF6" s="408"/>
      <c r="CG6" s="408"/>
      <c r="CH6" s="408"/>
      <c r="CI6" s="408"/>
    </row>
    <row r="7" spans="1:87" s="403" customFormat="1" ht="12.75" customHeight="1">
      <c r="A7" s="1060" t="s">
        <v>3620</v>
      </c>
      <c r="B7" s="1201" t="s">
        <v>3541</v>
      </c>
      <c r="C7" s="1060" t="s">
        <v>59</v>
      </c>
      <c r="D7" s="402" t="s">
        <v>3470</v>
      </c>
      <c r="E7" s="388"/>
      <c r="F7" s="401">
        <v>240980</v>
      </c>
      <c r="G7" s="400">
        <v>248710</v>
      </c>
      <c r="H7" s="401">
        <v>189030</v>
      </c>
      <c r="I7" s="400">
        <v>196760</v>
      </c>
      <c r="J7" s="583" t="s">
        <v>3595</v>
      </c>
      <c r="K7" s="399">
        <v>2380</v>
      </c>
      <c r="L7" s="398">
        <v>2450</v>
      </c>
      <c r="M7" s="397" t="s">
        <v>50</v>
      </c>
      <c r="N7" s="399">
        <v>1860</v>
      </c>
      <c r="O7" s="398">
        <v>1930</v>
      </c>
      <c r="P7" s="397" t="s">
        <v>50</v>
      </c>
      <c r="Q7" s="583" t="s">
        <v>3595</v>
      </c>
      <c r="R7" s="396">
        <v>7730</v>
      </c>
      <c r="S7" s="484">
        <v>70</v>
      </c>
      <c r="T7" s="1082" t="s">
        <v>8</v>
      </c>
      <c r="U7" s="581"/>
      <c r="V7" s="593"/>
      <c r="W7" s="1032" t="s">
        <v>3595</v>
      </c>
      <c r="X7" s="486"/>
      <c r="Y7" s="485"/>
      <c r="Z7" s="1035" t="s">
        <v>3697</v>
      </c>
      <c r="AA7" s="596"/>
      <c r="AB7" s="1032" t="s">
        <v>3595</v>
      </c>
      <c r="AC7" s="1213">
        <v>46640</v>
      </c>
      <c r="AD7" s="496"/>
      <c r="AE7" s="1032" t="s">
        <v>3595</v>
      </c>
      <c r="AF7" s="1198">
        <v>390</v>
      </c>
      <c r="AG7" s="1194" t="s">
        <v>3595</v>
      </c>
      <c r="AH7" s="483" t="s">
        <v>58</v>
      </c>
      <c r="AI7" s="482">
        <v>13800</v>
      </c>
      <c r="AJ7" s="481">
        <v>15200</v>
      </c>
      <c r="AK7" s="502">
        <v>9700</v>
      </c>
      <c r="AL7" s="481">
        <v>9700</v>
      </c>
      <c r="AM7" s="1194" t="s">
        <v>3595</v>
      </c>
      <c r="AN7" s="483" t="s">
        <v>57</v>
      </c>
      <c r="AO7" s="482">
        <v>31600</v>
      </c>
      <c r="AP7" s="481">
        <v>35200</v>
      </c>
      <c r="AQ7" s="501">
        <v>22100</v>
      </c>
      <c r="AR7" s="500">
        <v>22100</v>
      </c>
      <c r="AS7" s="1032" t="s">
        <v>8</v>
      </c>
      <c r="AT7" s="593"/>
      <c r="AU7" s="1194" t="s">
        <v>3595</v>
      </c>
      <c r="AV7" s="1209">
        <v>4500</v>
      </c>
      <c r="AW7" s="1032" t="s">
        <v>3595</v>
      </c>
      <c r="AX7" s="1195">
        <v>22100</v>
      </c>
      <c r="AY7" s="1032" t="s">
        <v>3595</v>
      </c>
      <c r="AZ7" s="1198">
        <v>220</v>
      </c>
      <c r="BA7" s="1032" t="s">
        <v>3601</v>
      </c>
      <c r="BB7" s="592"/>
      <c r="BC7" s="1032" t="s">
        <v>3601</v>
      </c>
      <c r="BD7" s="1202" t="s">
        <v>3698</v>
      </c>
      <c r="BE7" s="1032" t="s">
        <v>3601</v>
      </c>
      <c r="BF7" s="390"/>
      <c r="BG7" s="1032" t="s">
        <v>3601</v>
      </c>
      <c r="BH7" s="390"/>
      <c r="BI7" s="1032" t="s">
        <v>3601</v>
      </c>
      <c r="BJ7" s="390"/>
      <c r="BK7" s="1032" t="s">
        <v>3595</v>
      </c>
      <c r="BL7" s="1195">
        <v>27030</v>
      </c>
      <c r="BM7" s="1032" t="s">
        <v>3595</v>
      </c>
      <c r="BN7" s="1198">
        <v>270</v>
      </c>
      <c r="BO7" s="1032"/>
      <c r="BP7" s="1202" t="s">
        <v>3693</v>
      </c>
      <c r="BQ7" s="457"/>
      <c r="BR7" s="412"/>
      <c r="BS7" s="406"/>
      <c r="BT7" s="580"/>
      <c r="BU7" s="580"/>
      <c r="BV7" s="1056"/>
      <c r="BW7" s="364"/>
      <c r="BX7" s="364"/>
      <c r="BY7" s="364"/>
      <c r="BZ7" s="364"/>
      <c r="CA7" s="364"/>
      <c r="CB7" s="364"/>
      <c r="CC7" s="364"/>
      <c r="CD7" s="364"/>
      <c r="CE7" s="364"/>
      <c r="CF7" s="364"/>
      <c r="CG7" s="364"/>
      <c r="CH7" s="364"/>
      <c r="CI7" s="364"/>
    </row>
    <row r="8" spans="1:87" s="403" customFormat="1" ht="12.75" customHeight="1">
      <c r="A8" s="1061"/>
      <c r="B8" s="1191"/>
      <c r="C8" s="1233"/>
      <c r="D8" s="478" t="s">
        <v>3469</v>
      </c>
      <c r="E8" s="388"/>
      <c r="F8" s="477">
        <v>248710</v>
      </c>
      <c r="G8" s="476">
        <v>310650</v>
      </c>
      <c r="H8" s="477">
        <v>196760</v>
      </c>
      <c r="I8" s="476">
        <v>258700</v>
      </c>
      <c r="J8" s="583" t="s">
        <v>3595</v>
      </c>
      <c r="K8" s="475">
        <v>2450</v>
      </c>
      <c r="L8" s="474">
        <v>2990</v>
      </c>
      <c r="M8" s="473" t="s">
        <v>50</v>
      </c>
      <c r="N8" s="475">
        <v>1930</v>
      </c>
      <c r="O8" s="474">
        <v>2470</v>
      </c>
      <c r="P8" s="473" t="s">
        <v>50</v>
      </c>
      <c r="Q8" s="583" t="s">
        <v>3595</v>
      </c>
      <c r="R8" s="383">
        <v>7730</v>
      </c>
      <c r="S8" s="480">
        <v>70</v>
      </c>
      <c r="T8" s="1082"/>
      <c r="U8" s="581"/>
      <c r="V8" s="593"/>
      <c r="W8" s="1032"/>
      <c r="X8" s="486"/>
      <c r="Y8" s="485"/>
      <c r="Z8" s="1035"/>
      <c r="AA8" s="596"/>
      <c r="AB8" s="1032"/>
      <c r="AC8" s="1224"/>
      <c r="AD8" s="495">
        <v>44960</v>
      </c>
      <c r="AE8" s="1032"/>
      <c r="AF8" s="1199"/>
      <c r="AG8" s="1194"/>
      <c r="AH8" s="429" t="s">
        <v>55</v>
      </c>
      <c r="AI8" s="470">
        <v>13200</v>
      </c>
      <c r="AJ8" s="469">
        <v>14500</v>
      </c>
      <c r="AK8" s="499">
        <v>9200</v>
      </c>
      <c r="AL8" s="469">
        <v>9200</v>
      </c>
      <c r="AM8" s="1194"/>
      <c r="AN8" s="429" t="s">
        <v>54</v>
      </c>
      <c r="AO8" s="470">
        <v>17400</v>
      </c>
      <c r="AP8" s="469">
        <v>19400</v>
      </c>
      <c r="AQ8" s="498">
        <v>12200</v>
      </c>
      <c r="AR8" s="467">
        <v>12200</v>
      </c>
      <c r="AS8" s="1032"/>
      <c r="AT8" s="593"/>
      <c r="AU8" s="1194"/>
      <c r="AV8" s="1210"/>
      <c r="AW8" s="1032"/>
      <c r="AX8" s="1196"/>
      <c r="AY8" s="1032"/>
      <c r="AZ8" s="1199"/>
      <c r="BA8" s="1032"/>
      <c r="BB8" s="593"/>
      <c r="BC8" s="1032"/>
      <c r="BD8" s="1203"/>
      <c r="BE8" s="1032"/>
      <c r="BF8" s="479">
        <v>12720</v>
      </c>
      <c r="BG8" s="1032"/>
      <c r="BH8" s="479">
        <v>46400</v>
      </c>
      <c r="BI8" s="1032"/>
      <c r="BJ8" s="479">
        <v>30280</v>
      </c>
      <c r="BK8" s="1032"/>
      <c r="BL8" s="1196"/>
      <c r="BM8" s="1032"/>
      <c r="BN8" s="1199"/>
      <c r="BO8" s="1032"/>
      <c r="BP8" s="1203"/>
      <c r="BQ8" s="457"/>
      <c r="BR8" s="412"/>
      <c r="BS8" s="406"/>
      <c r="BT8" s="580"/>
      <c r="BU8" s="580"/>
      <c r="BV8" s="1056"/>
      <c r="BW8" s="364"/>
      <c r="BX8" s="364"/>
      <c r="BY8" s="364"/>
      <c r="BZ8" s="364"/>
      <c r="CA8" s="364"/>
      <c r="CB8" s="364"/>
      <c r="CC8" s="364"/>
      <c r="CD8" s="364"/>
      <c r="CE8" s="364"/>
      <c r="CF8" s="364"/>
      <c r="CG8" s="364"/>
      <c r="CH8" s="364"/>
      <c r="CI8" s="364"/>
    </row>
    <row r="9" spans="1:87" s="403" customFormat="1" ht="12.75" customHeight="1">
      <c r="A9" s="1061"/>
      <c r="B9" s="1191"/>
      <c r="C9" s="1225" t="s">
        <v>53</v>
      </c>
      <c r="D9" s="478" t="s">
        <v>3520</v>
      </c>
      <c r="E9" s="388"/>
      <c r="F9" s="477">
        <v>310650</v>
      </c>
      <c r="G9" s="476">
        <v>388000</v>
      </c>
      <c r="H9" s="477">
        <v>258700</v>
      </c>
      <c r="I9" s="476">
        <v>336050</v>
      </c>
      <c r="J9" s="583" t="s">
        <v>3595</v>
      </c>
      <c r="K9" s="475">
        <v>2990</v>
      </c>
      <c r="L9" s="474">
        <v>3770</v>
      </c>
      <c r="M9" s="473" t="s">
        <v>50</v>
      </c>
      <c r="N9" s="475">
        <v>2470</v>
      </c>
      <c r="O9" s="474">
        <v>3250</v>
      </c>
      <c r="P9" s="473" t="s">
        <v>50</v>
      </c>
      <c r="Q9" s="380"/>
      <c r="R9" s="392"/>
      <c r="S9" s="455"/>
      <c r="T9" s="1082"/>
      <c r="U9" s="581"/>
      <c r="V9" s="593"/>
      <c r="W9" s="1032"/>
      <c r="X9" s="486"/>
      <c r="Y9" s="485"/>
      <c r="Z9" s="1035"/>
      <c r="AA9" s="596"/>
      <c r="AB9" s="1032" t="s">
        <v>3595</v>
      </c>
      <c r="AC9" s="1211">
        <v>44960</v>
      </c>
      <c r="AD9" s="493"/>
      <c r="AE9" s="1032"/>
      <c r="AF9" s="1199"/>
      <c r="AG9" s="1194"/>
      <c r="AH9" s="429" t="s">
        <v>52</v>
      </c>
      <c r="AI9" s="470">
        <v>12500</v>
      </c>
      <c r="AJ9" s="469">
        <v>13700</v>
      </c>
      <c r="AK9" s="499">
        <v>8700</v>
      </c>
      <c r="AL9" s="469">
        <v>8700</v>
      </c>
      <c r="AM9" s="1194"/>
      <c r="AN9" s="429" t="s">
        <v>51</v>
      </c>
      <c r="AO9" s="470">
        <v>15200</v>
      </c>
      <c r="AP9" s="469">
        <v>16900</v>
      </c>
      <c r="AQ9" s="498">
        <v>10600</v>
      </c>
      <c r="AR9" s="467">
        <v>10600</v>
      </c>
      <c r="AS9" s="1032"/>
      <c r="AT9" s="593"/>
      <c r="AU9" s="485"/>
      <c r="AV9" s="571"/>
      <c r="AW9" s="1035"/>
      <c r="AX9" s="1196"/>
      <c r="AY9" s="1032"/>
      <c r="AZ9" s="1199"/>
      <c r="BA9" s="1032"/>
      <c r="BB9" s="593"/>
      <c r="BC9" s="1032"/>
      <c r="BD9" s="1206">
        <v>0.05</v>
      </c>
      <c r="BE9" s="1032"/>
      <c r="BF9" s="466">
        <v>120</v>
      </c>
      <c r="BG9" s="1032"/>
      <c r="BH9" s="466">
        <v>460</v>
      </c>
      <c r="BI9" s="1032"/>
      <c r="BJ9" s="466">
        <v>300</v>
      </c>
      <c r="BK9" s="1032"/>
      <c r="BL9" s="1196"/>
      <c r="BM9" s="1032"/>
      <c r="BN9" s="1199"/>
      <c r="BO9" s="1032"/>
      <c r="BP9" s="1206">
        <v>0.61</v>
      </c>
      <c r="BQ9" s="457"/>
      <c r="BR9" s="412"/>
      <c r="BS9" s="406"/>
      <c r="BT9" s="580"/>
      <c r="BU9" s="580"/>
      <c r="BV9" s="1056"/>
      <c r="BW9" s="364"/>
      <c r="BX9" s="364"/>
      <c r="BY9" s="364"/>
      <c r="BZ9" s="364"/>
      <c r="CA9" s="364"/>
      <c r="CB9" s="364"/>
      <c r="CC9" s="364"/>
      <c r="CD9" s="364"/>
      <c r="CE9" s="364"/>
      <c r="CF9" s="364"/>
      <c r="CG9" s="364"/>
      <c r="CH9" s="364"/>
      <c r="CI9" s="364"/>
    </row>
    <row r="10" spans="1:87" s="403" customFormat="1" ht="12.75" customHeight="1">
      <c r="A10" s="1061"/>
      <c r="B10" s="1191"/>
      <c r="C10" s="1226"/>
      <c r="D10" s="389" t="s">
        <v>3519</v>
      </c>
      <c r="E10" s="388"/>
      <c r="F10" s="387">
        <v>388000</v>
      </c>
      <c r="G10" s="386"/>
      <c r="H10" s="387">
        <v>336050</v>
      </c>
      <c r="I10" s="386"/>
      <c r="J10" s="583" t="s">
        <v>3595</v>
      </c>
      <c r="K10" s="383">
        <v>3770</v>
      </c>
      <c r="L10" s="385"/>
      <c r="M10" s="384" t="s">
        <v>50</v>
      </c>
      <c r="N10" s="383">
        <v>3250</v>
      </c>
      <c r="O10" s="385"/>
      <c r="P10" s="384" t="s">
        <v>50</v>
      </c>
      <c r="Q10" s="380"/>
      <c r="R10" s="392"/>
      <c r="S10" s="487"/>
      <c r="T10" s="1082"/>
      <c r="U10" s="581"/>
      <c r="V10" s="593"/>
      <c r="W10" s="1032"/>
      <c r="X10" s="486"/>
      <c r="Y10" s="485"/>
      <c r="Z10" s="1035"/>
      <c r="AA10" s="596"/>
      <c r="AB10" s="1032"/>
      <c r="AC10" s="1212"/>
      <c r="AD10" s="492"/>
      <c r="AE10" s="1032"/>
      <c r="AF10" s="1200"/>
      <c r="AG10" s="1194"/>
      <c r="AH10" s="586" t="s">
        <v>49</v>
      </c>
      <c r="AI10" s="462">
        <v>11800</v>
      </c>
      <c r="AJ10" s="461">
        <v>13000</v>
      </c>
      <c r="AK10" s="463">
        <v>8200</v>
      </c>
      <c r="AL10" s="461">
        <v>8200</v>
      </c>
      <c r="AM10" s="1194"/>
      <c r="AN10" s="586" t="s">
        <v>48</v>
      </c>
      <c r="AO10" s="462">
        <v>13600</v>
      </c>
      <c r="AP10" s="461">
        <v>15100</v>
      </c>
      <c r="AQ10" s="460">
        <v>9500</v>
      </c>
      <c r="AR10" s="459">
        <v>9500</v>
      </c>
      <c r="AS10" s="1032"/>
      <c r="AT10" s="593"/>
      <c r="AU10" s="485"/>
      <c r="AV10" s="414"/>
      <c r="AW10" s="1035"/>
      <c r="AX10" s="1197"/>
      <c r="AY10" s="1032"/>
      <c r="AZ10" s="1200"/>
      <c r="BA10" s="1032"/>
      <c r="BB10" s="593"/>
      <c r="BC10" s="1032"/>
      <c r="BD10" s="1207"/>
      <c r="BE10" s="1032"/>
      <c r="BF10" s="604"/>
      <c r="BG10" s="1032"/>
      <c r="BH10" s="458" t="s">
        <v>80</v>
      </c>
      <c r="BI10" s="1032"/>
      <c r="BJ10" s="458" t="s">
        <v>3692</v>
      </c>
      <c r="BK10" s="1032"/>
      <c r="BL10" s="1197"/>
      <c r="BM10" s="1032"/>
      <c r="BN10" s="1200"/>
      <c r="BO10" s="1032"/>
      <c r="BP10" s="1206"/>
      <c r="BQ10" s="457"/>
      <c r="BR10" s="412"/>
      <c r="BS10" s="406"/>
      <c r="BT10" s="580"/>
      <c r="BU10" s="580"/>
      <c r="BV10" s="1056"/>
      <c r="BW10" s="364"/>
      <c r="BX10" s="364"/>
      <c r="BY10" s="364"/>
      <c r="BZ10" s="364"/>
      <c r="CA10" s="364"/>
      <c r="CB10" s="364"/>
      <c r="CC10" s="364"/>
      <c r="CD10" s="364"/>
      <c r="CE10" s="364"/>
      <c r="CF10" s="364"/>
      <c r="CG10" s="364"/>
      <c r="CH10" s="364"/>
      <c r="CI10" s="364"/>
    </row>
    <row r="11" spans="1:87" s="403" customFormat="1" ht="12.75" customHeight="1">
      <c r="A11" s="1061"/>
      <c r="B11" s="1201" t="s">
        <v>3537</v>
      </c>
      <c r="C11" s="1060" t="s">
        <v>59</v>
      </c>
      <c r="D11" s="402" t="s">
        <v>3470</v>
      </c>
      <c r="E11" s="388"/>
      <c r="F11" s="401">
        <v>130790</v>
      </c>
      <c r="G11" s="400">
        <v>138520</v>
      </c>
      <c r="H11" s="401">
        <v>104810</v>
      </c>
      <c r="I11" s="400">
        <v>112540</v>
      </c>
      <c r="J11" s="583" t="s">
        <v>3595</v>
      </c>
      <c r="K11" s="399">
        <v>1280</v>
      </c>
      <c r="L11" s="398">
        <v>1350</v>
      </c>
      <c r="M11" s="397" t="s">
        <v>50</v>
      </c>
      <c r="N11" s="399">
        <v>1020</v>
      </c>
      <c r="O11" s="398">
        <v>1090</v>
      </c>
      <c r="P11" s="397" t="s">
        <v>50</v>
      </c>
      <c r="Q11" s="583" t="s">
        <v>3595</v>
      </c>
      <c r="R11" s="396">
        <v>7730</v>
      </c>
      <c r="S11" s="484">
        <v>70</v>
      </c>
      <c r="T11" s="1082"/>
      <c r="U11" s="581"/>
      <c r="V11" s="593"/>
      <c r="W11" s="1032"/>
      <c r="X11" s="486"/>
      <c r="Y11" s="485"/>
      <c r="Z11" s="1035"/>
      <c r="AA11" s="596"/>
      <c r="AB11" s="1032" t="s">
        <v>3595</v>
      </c>
      <c r="AC11" s="1213">
        <v>26670</v>
      </c>
      <c r="AD11" s="496"/>
      <c r="AE11" s="1032" t="s">
        <v>3595</v>
      </c>
      <c r="AF11" s="1198">
        <v>190</v>
      </c>
      <c r="AG11" s="1194" t="s">
        <v>3595</v>
      </c>
      <c r="AH11" s="483" t="s">
        <v>58</v>
      </c>
      <c r="AI11" s="482">
        <v>6900</v>
      </c>
      <c r="AJ11" s="481">
        <v>7600</v>
      </c>
      <c r="AK11" s="471">
        <v>4800</v>
      </c>
      <c r="AL11" s="469">
        <v>4800</v>
      </c>
      <c r="AM11" s="1194" t="s">
        <v>3595</v>
      </c>
      <c r="AN11" s="483" t="s">
        <v>57</v>
      </c>
      <c r="AO11" s="482">
        <v>15800</v>
      </c>
      <c r="AP11" s="481">
        <v>17600</v>
      </c>
      <c r="AQ11" s="468">
        <v>11000</v>
      </c>
      <c r="AR11" s="467">
        <v>11000</v>
      </c>
      <c r="AS11" s="1032"/>
      <c r="AT11" s="593"/>
      <c r="AU11" s="1194" t="s">
        <v>3595</v>
      </c>
      <c r="AV11" s="1209">
        <v>4500</v>
      </c>
      <c r="AW11" s="1032" t="s">
        <v>3595</v>
      </c>
      <c r="AX11" s="1195">
        <v>11050</v>
      </c>
      <c r="AY11" s="1032" t="s">
        <v>3595</v>
      </c>
      <c r="AZ11" s="1198">
        <v>110</v>
      </c>
      <c r="BA11" s="1032"/>
      <c r="BB11" s="593"/>
      <c r="BC11" s="1032" t="s">
        <v>3601</v>
      </c>
      <c r="BD11" s="1202" t="s">
        <v>56</v>
      </c>
      <c r="BE11" s="1032" t="s">
        <v>3601</v>
      </c>
      <c r="BF11" s="390"/>
      <c r="BG11" s="1032" t="s">
        <v>3601</v>
      </c>
      <c r="BH11" s="390"/>
      <c r="BI11" s="1032" t="s">
        <v>3601</v>
      </c>
      <c r="BJ11" s="390"/>
      <c r="BK11" s="1032" t="s">
        <v>3595</v>
      </c>
      <c r="BL11" s="1195">
        <v>13510</v>
      </c>
      <c r="BM11" s="1032" t="s">
        <v>3595</v>
      </c>
      <c r="BN11" s="1198">
        <v>130</v>
      </c>
      <c r="BO11" s="1032"/>
      <c r="BP11" s="1202" t="s">
        <v>3693</v>
      </c>
      <c r="BQ11" s="457"/>
      <c r="BR11" s="412"/>
      <c r="BS11" s="406"/>
      <c r="BT11" s="580"/>
      <c r="BU11" s="580"/>
      <c r="BV11" s="1056"/>
      <c r="BW11" s="364"/>
      <c r="BX11" s="364"/>
      <c r="BY11" s="364"/>
      <c r="BZ11" s="364"/>
      <c r="CA11" s="364"/>
      <c r="CB11" s="364"/>
      <c r="CC11" s="364"/>
      <c r="CD11" s="364"/>
      <c r="CE11" s="364"/>
      <c r="CF11" s="364"/>
      <c r="CG11" s="364"/>
      <c r="CH11" s="364"/>
      <c r="CI11" s="364"/>
    </row>
    <row r="12" spans="1:87" s="403" customFormat="1" ht="12.75" customHeight="1">
      <c r="A12" s="1061"/>
      <c r="B12" s="1191"/>
      <c r="C12" s="1233"/>
      <c r="D12" s="478" t="s">
        <v>3469</v>
      </c>
      <c r="E12" s="388"/>
      <c r="F12" s="477">
        <v>138520</v>
      </c>
      <c r="G12" s="476">
        <v>200460</v>
      </c>
      <c r="H12" s="477">
        <v>112540</v>
      </c>
      <c r="I12" s="476">
        <v>174480</v>
      </c>
      <c r="J12" s="583" t="s">
        <v>3595</v>
      </c>
      <c r="K12" s="475">
        <v>1350</v>
      </c>
      <c r="L12" s="474">
        <v>1890</v>
      </c>
      <c r="M12" s="473" t="s">
        <v>50</v>
      </c>
      <c r="N12" s="475">
        <v>1090</v>
      </c>
      <c r="O12" s="474">
        <v>1630</v>
      </c>
      <c r="P12" s="473" t="s">
        <v>50</v>
      </c>
      <c r="Q12" s="583" t="s">
        <v>3595</v>
      </c>
      <c r="R12" s="383">
        <v>7730</v>
      </c>
      <c r="S12" s="480">
        <v>70</v>
      </c>
      <c r="T12" s="1082"/>
      <c r="U12" s="581"/>
      <c r="V12" s="593"/>
      <c r="W12" s="1032"/>
      <c r="X12" s="486"/>
      <c r="Y12" s="485"/>
      <c r="Z12" s="1035"/>
      <c r="AA12" s="596"/>
      <c r="AB12" s="1032"/>
      <c r="AC12" s="1224"/>
      <c r="AD12" s="495">
        <v>24990</v>
      </c>
      <c r="AE12" s="1032"/>
      <c r="AF12" s="1199"/>
      <c r="AG12" s="1194"/>
      <c r="AH12" s="429" t="s">
        <v>55</v>
      </c>
      <c r="AI12" s="470">
        <v>6600</v>
      </c>
      <c r="AJ12" s="469">
        <v>7200</v>
      </c>
      <c r="AK12" s="471">
        <v>4600</v>
      </c>
      <c r="AL12" s="469">
        <v>4600</v>
      </c>
      <c r="AM12" s="1194"/>
      <c r="AN12" s="429" t="s">
        <v>54</v>
      </c>
      <c r="AO12" s="470">
        <v>8700</v>
      </c>
      <c r="AP12" s="469">
        <v>9700</v>
      </c>
      <c r="AQ12" s="468">
        <v>6100</v>
      </c>
      <c r="AR12" s="467">
        <v>6100</v>
      </c>
      <c r="AS12" s="1032"/>
      <c r="AT12" s="593"/>
      <c r="AU12" s="1194"/>
      <c r="AV12" s="1210"/>
      <c r="AW12" s="1032"/>
      <c r="AX12" s="1196"/>
      <c r="AY12" s="1032"/>
      <c r="AZ12" s="1199"/>
      <c r="BA12" s="1032"/>
      <c r="BB12" s="593"/>
      <c r="BC12" s="1032"/>
      <c r="BD12" s="1203"/>
      <c r="BE12" s="1032"/>
      <c r="BF12" s="479">
        <v>6360</v>
      </c>
      <c r="BG12" s="1032"/>
      <c r="BH12" s="479">
        <v>23200</v>
      </c>
      <c r="BI12" s="1032"/>
      <c r="BJ12" s="479">
        <v>15140</v>
      </c>
      <c r="BK12" s="1032"/>
      <c r="BL12" s="1196"/>
      <c r="BM12" s="1032"/>
      <c r="BN12" s="1199"/>
      <c r="BO12" s="1032"/>
      <c r="BP12" s="1203"/>
      <c r="BQ12" s="457"/>
      <c r="BR12" s="412"/>
      <c r="BS12" s="406"/>
      <c r="BT12" s="580"/>
      <c r="BU12" s="580"/>
      <c r="BV12" s="1056"/>
      <c r="BW12" s="364"/>
      <c r="BX12" s="364"/>
      <c r="BY12" s="364"/>
      <c r="BZ12" s="364"/>
      <c r="CA12" s="364"/>
      <c r="CB12" s="364"/>
      <c r="CC12" s="364"/>
      <c r="CD12" s="364"/>
      <c r="CE12" s="364"/>
      <c r="CF12" s="364"/>
      <c r="CG12" s="364"/>
      <c r="CH12" s="364"/>
      <c r="CI12" s="364"/>
    </row>
    <row r="13" spans="1:87" s="403" customFormat="1" ht="12.75" customHeight="1">
      <c r="A13" s="1061"/>
      <c r="B13" s="1191"/>
      <c r="C13" s="1225" t="s">
        <v>53</v>
      </c>
      <c r="D13" s="478" t="s">
        <v>3520</v>
      </c>
      <c r="E13" s="388"/>
      <c r="F13" s="477">
        <v>200460</v>
      </c>
      <c r="G13" s="476">
        <v>277810</v>
      </c>
      <c r="H13" s="477">
        <v>174480</v>
      </c>
      <c r="I13" s="476">
        <v>251830</v>
      </c>
      <c r="J13" s="583" t="s">
        <v>3595</v>
      </c>
      <c r="K13" s="475">
        <v>1890</v>
      </c>
      <c r="L13" s="474">
        <v>2670</v>
      </c>
      <c r="M13" s="473" t="s">
        <v>50</v>
      </c>
      <c r="N13" s="475">
        <v>1630</v>
      </c>
      <c r="O13" s="474">
        <v>2410</v>
      </c>
      <c r="P13" s="473" t="s">
        <v>50</v>
      </c>
      <c r="Q13" s="380"/>
      <c r="R13" s="392"/>
      <c r="S13" s="455"/>
      <c r="T13" s="1082"/>
      <c r="U13" s="581"/>
      <c r="V13" s="497"/>
      <c r="W13" s="1032"/>
      <c r="X13" s="486"/>
      <c r="Y13" s="485"/>
      <c r="Z13" s="1035"/>
      <c r="AA13" s="596"/>
      <c r="AB13" s="1032" t="s">
        <v>3595</v>
      </c>
      <c r="AC13" s="1211">
        <v>24990</v>
      </c>
      <c r="AD13" s="493"/>
      <c r="AE13" s="1032"/>
      <c r="AF13" s="1199"/>
      <c r="AG13" s="1194"/>
      <c r="AH13" s="429" t="s">
        <v>52</v>
      </c>
      <c r="AI13" s="470">
        <v>6200</v>
      </c>
      <c r="AJ13" s="469">
        <v>6800</v>
      </c>
      <c r="AK13" s="471">
        <v>4300</v>
      </c>
      <c r="AL13" s="469">
        <v>4300</v>
      </c>
      <c r="AM13" s="1194"/>
      <c r="AN13" s="429" t="s">
        <v>51</v>
      </c>
      <c r="AO13" s="470">
        <v>7600</v>
      </c>
      <c r="AP13" s="469">
        <v>8400</v>
      </c>
      <c r="AQ13" s="468">
        <v>5300</v>
      </c>
      <c r="AR13" s="467">
        <v>5300</v>
      </c>
      <c r="AS13" s="1032"/>
      <c r="AT13" s="497"/>
      <c r="AU13" s="485"/>
      <c r="AV13" s="571"/>
      <c r="AW13" s="1032"/>
      <c r="AX13" s="1196"/>
      <c r="AY13" s="1032"/>
      <c r="AZ13" s="1199"/>
      <c r="BA13" s="1032"/>
      <c r="BB13" s="497"/>
      <c r="BC13" s="1032"/>
      <c r="BD13" s="1206">
        <v>0.05</v>
      </c>
      <c r="BE13" s="1032"/>
      <c r="BF13" s="466">
        <v>60</v>
      </c>
      <c r="BG13" s="1032"/>
      <c r="BH13" s="466">
        <v>230</v>
      </c>
      <c r="BI13" s="1032"/>
      <c r="BJ13" s="466">
        <v>150</v>
      </c>
      <c r="BK13" s="1032"/>
      <c r="BL13" s="1196"/>
      <c r="BM13" s="1032"/>
      <c r="BN13" s="1199"/>
      <c r="BO13" s="1032"/>
      <c r="BP13" s="1206">
        <v>0.79</v>
      </c>
      <c r="BQ13" s="457"/>
      <c r="BR13" s="412"/>
      <c r="BS13" s="406"/>
      <c r="BT13" s="580"/>
      <c r="BU13" s="580"/>
      <c r="BV13" s="1056"/>
      <c r="BW13" s="364"/>
      <c r="BX13" s="364"/>
      <c r="BY13" s="364"/>
      <c r="BZ13" s="364"/>
      <c r="CA13" s="364"/>
      <c r="CB13" s="364"/>
      <c r="CC13" s="364"/>
      <c r="CD13" s="364"/>
      <c r="CE13" s="364"/>
      <c r="CF13" s="364"/>
      <c r="CG13" s="364"/>
      <c r="CH13" s="364"/>
      <c r="CI13" s="364"/>
    </row>
    <row r="14" spans="1:87" s="403" customFormat="1" ht="12.75" customHeight="1">
      <c r="A14" s="1061"/>
      <c r="B14" s="1191"/>
      <c r="C14" s="1226"/>
      <c r="D14" s="389" t="s">
        <v>3519</v>
      </c>
      <c r="E14" s="388"/>
      <c r="F14" s="387">
        <v>277810</v>
      </c>
      <c r="G14" s="386"/>
      <c r="H14" s="387">
        <v>251830</v>
      </c>
      <c r="I14" s="386"/>
      <c r="J14" s="583" t="s">
        <v>3595</v>
      </c>
      <c r="K14" s="383">
        <v>2670</v>
      </c>
      <c r="L14" s="385"/>
      <c r="M14" s="384" t="s">
        <v>50</v>
      </c>
      <c r="N14" s="383">
        <v>2410</v>
      </c>
      <c r="O14" s="385"/>
      <c r="P14" s="384" t="s">
        <v>50</v>
      </c>
      <c r="Q14" s="380"/>
      <c r="R14" s="392"/>
      <c r="S14" s="487"/>
      <c r="T14" s="1082"/>
      <c r="U14" s="581"/>
      <c r="V14" s="497"/>
      <c r="W14" s="1032"/>
      <c r="X14" s="486"/>
      <c r="Y14" s="485"/>
      <c r="Z14" s="1035"/>
      <c r="AA14" s="596"/>
      <c r="AB14" s="1032"/>
      <c r="AC14" s="1212"/>
      <c r="AD14" s="492"/>
      <c r="AE14" s="1032"/>
      <c r="AF14" s="1200"/>
      <c r="AG14" s="1194"/>
      <c r="AH14" s="586" t="s">
        <v>49</v>
      </c>
      <c r="AI14" s="462">
        <v>5900</v>
      </c>
      <c r="AJ14" s="461">
        <v>6500</v>
      </c>
      <c r="AK14" s="463">
        <v>4100</v>
      </c>
      <c r="AL14" s="461">
        <v>4100</v>
      </c>
      <c r="AM14" s="1194"/>
      <c r="AN14" s="586" t="s">
        <v>48</v>
      </c>
      <c r="AO14" s="462">
        <v>6800</v>
      </c>
      <c r="AP14" s="461">
        <v>7500</v>
      </c>
      <c r="AQ14" s="460">
        <v>4700</v>
      </c>
      <c r="AR14" s="459">
        <v>4700</v>
      </c>
      <c r="AS14" s="1032"/>
      <c r="AT14" s="497"/>
      <c r="AU14" s="485"/>
      <c r="AV14" s="414"/>
      <c r="AW14" s="1032"/>
      <c r="AX14" s="1197"/>
      <c r="AY14" s="1032"/>
      <c r="AZ14" s="1200"/>
      <c r="BA14" s="1032"/>
      <c r="BB14" s="497"/>
      <c r="BC14" s="1032"/>
      <c r="BD14" s="1207"/>
      <c r="BE14" s="1032"/>
      <c r="BF14" s="604"/>
      <c r="BG14" s="1032"/>
      <c r="BH14" s="458" t="s">
        <v>3692</v>
      </c>
      <c r="BI14" s="1032"/>
      <c r="BJ14" s="458" t="s">
        <v>3692</v>
      </c>
      <c r="BK14" s="1032"/>
      <c r="BL14" s="1197"/>
      <c r="BM14" s="1032"/>
      <c r="BN14" s="1200"/>
      <c r="BO14" s="1032"/>
      <c r="BP14" s="1206"/>
      <c r="BQ14" s="457"/>
      <c r="BR14" s="412"/>
      <c r="BS14" s="406"/>
      <c r="BT14" s="580"/>
      <c r="BU14" s="580"/>
      <c r="BV14" s="1056"/>
      <c r="BW14" s="364"/>
      <c r="BX14" s="364"/>
      <c r="BY14" s="364"/>
      <c r="BZ14" s="364"/>
      <c r="CA14" s="364"/>
      <c r="CB14" s="364"/>
      <c r="CC14" s="364"/>
      <c r="CD14" s="364"/>
      <c r="CE14" s="364"/>
      <c r="CF14" s="364"/>
      <c r="CG14" s="364"/>
      <c r="CH14" s="364"/>
      <c r="CI14" s="364"/>
    </row>
    <row r="15" spans="1:87" s="403" customFormat="1" ht="12.75" customHeight="1">
      <c r="A15" s="1061"/>
      <c r="B15" s="1201" t="s">
        <v>3536</v>
      </c>
      <c r="C15" s="1076" t="s">
        <v>59</v>
      </c>
      <c r="D15" s="402" t="s">
        <v>3470</v>
      </c>
      <c r="E15" s="388"/>
      <c r="F15" s="401">
        <v>93940</v>
      </c>
      <c r="G15" s="400">
        <v>101670</v>
      </c>
      <c r="H15" s="401">
        <v>76620</v>
      </c>
      <c r="I15" s="400">
        <v>84350</v>
      </c>
      <c r="J15" s="583" t="s">
        <v>3595</v>
      </c>
      <c r="K15" s="399">
        <v>910</v>
      </c>
      <c r="L15" s="398">
        <v>980</v>
      </c>
      <c r="M15" s="397" t="s">
        <v>50</v>
      </c>
      <c r="N15" s="399">
        <v>740</v>
      </c>
      <c r="O15" s="398">
        <v>810</v>
      </c>
      <c r="P15" s="397" t="s">
        <v>50</v>
      </c>
      <c r="Q15" s="583" t="s">
        <v>3595</v>
      </c>
      <c r="R15" s="396">
        <v>7730</v>
      </c>
      <c r="S15" s="484">
        <v>70</v>
      </c>
      <c r="T15" s="1082"/>
      <c r="U15" s="581"/>
      <c r="V15" s="497"/>
      <c r="W15" s="1032"/>
      <c r="X15" s="486"/>
      <c r="Y15" s="485"/>
      <c r="Z15" s="1035"/>
      <c r="AA15" s="596"/>
      <c r="AB15" s="1032" t="s">
        <v>3595</v>
      </c>
      <c r="AC15" s="1213">
        <v>20010</v>
      </c>
      <c r="AD15" s="496"/>
      <c r="AE15" s="1032" t="s">
        <v>3595</v>
      </c>
      <c r="AF15" s="1198">
        <v>130</v>
      </c>
      <c r="AG15" s="1194" t="s">
        <v>3595</v>
      </c>
      <c r="AH15" s="483" t="s">
        <v>58</v>
      </c>
      <c r="AI15" s="482">
        <v>4800</v>
      </c>
      <c r="AJ15" s="481">
        <v>5300</v>
      </c>
      <c r="AK15" s="471">
        <v>3300</v>
      </c>
      <c r="AL15" s="469">
        <v>3300</v>
      </c>
      <c r="AM15" s="1194" t="s">
        <v>3595</v>
      </c>
      <c r="AN15" s="483" t="s">
        <v>57</v>
      </c>
      <c r="AO15" s="482">
        <v>10900</v>
      </c>
      <c r="AP15" s="481">
        <v>12200</v>
      </c>
      <c r="AQ15" s="468">
        <v>7600</v>
      </c>
      <c r="AR15" s="467">
        <v>7600</v>
      </c>
      <c r="AS15" s="1032"/>
      <c r="AT15" s="497"/>
      <c r="AU15" s="1194" t="s">
        <v>3595</v>
      </c>
      <c r="AV15" s="1209">
        <v>4500</v>
      </c>
      <c r="AW15" s="1032" t="s">
        <v>3595</v>
      </c>
      <c r="AX15" s="1195">
        <v>7370</v>
      </c>
      <c r="AY15" s="1032" t="s">
        <v>3595</v>
      </c>
      <c r="AZ15" s="1198">
        <v>70</v>
      </c>
      <c r="BA15" s="1032"/>
      <c r="BB15" s="497"/>
      <c r="BC15" s="1032" t="s">
        <v>3601</v>
      </c>
      <c r="BD15" s="1202" t="s">
        <v>56</v>
      </c>
      <c r="BE15" s="1032" t="s">
        <v>3601</v>
      </c>
      <c r="BF15" s="390"/>
      <c r="BG15" s="1032" t="s">
        <v>3601</v>
      </c>
      <c r="BH15" s="390"/>
      <c r="BI15" s="1032" t="s">
        <v>3601</v>
      </c>
      <c r="BJ15" s="390"/>
      <c r="BK15" s="1032" t="s">
        <v>3595</v>
      </c>
      <c r="BL15" s="1195">
        <v>9010</v>
      </c>
      <c r="BM15" s="1032" t="s">
        <v>3595</v>
      </c>
      <c r="BN15" s="1198">
        <v>90</v>
      </c>
      <c r="BO15" s="1032"/>
      <c r="BP15" s="1202" t="s">
        <v>3693</v>
      </c>
      <c r="BQ15" s="457"/>
      <c r="BR15" s="412"/>
      <c r="BS15" s="406"/>
      <c r="BT15" s="580"/>
      <c r="BU15" s="580"/>
      <c r="BV15" s="1056"/>
      <c r="BW15" s="364"/>
      <c r="BX15" s="364"/>
      <c r="BY15" s="364"/>
      <c r="BZ15" s="364"/>
      <c r="CA15" s="364"/>
      <c r="CB15" s="364"/>
      <c r="CC15" s="364"/>
      <c r="CD15" s="364"/>
      <c r="CE15" s="364"/>
      <c r="CF15" s="364"/>
      <c r="CG15" s="364"/>
      <c r="CH15" s="364"/>
      <c r="CI15" s="364"/>
    </row>
    <row r="16" spans="1:87" s="403" customFormat="1" ht="12.75" customHeight="1">
      <c r="A16" s="1061"/>
      <c r="B16" s="1191"/>
      <c r="C16" s="1077"/>
      <c r="D16" s="478" t="s">
        <v>3469</v>
      </c>
      <c r="E16" s="388"/>
      <c r="F16" s="477">
        <v>101670</v>
      </c>
      <c r="G16" s="476">
        <v>163610</v>
      </c>
      <c r="H16" s="477">
        <v>84350</v>
      </c>
      <c r="I16" s="476">
        <v>146290</v>
      </c>
      <c r="J16" s="583" t="s">
        <v>3595</v>
      </c>
      <c r="K16" s="475">
        <v>980</v>
      </c>
      <c r="L16" s="474">
        <v>1520</v>
      </c>
      <c r="M16" s="473" t="s">
        <v>50</v>
      </c>
      <c r="N16" s="475">
        <v>810</v>
      </c>
      <c r="O16" s="474">
        <v>1350</v>
      </c>
      <c r="P16" s="473" t="s">
        <v>50</v>
      </c>
      <c r="Q16" s="583" t="s">
        <v>3595</v>
      </c>
      <c r="R16" s="383">
        <v>7730</v>
      </c>
      <c r="S16" s="480">
        <v>70</v>
      </c>
      <c r="T16" s="1082"/>
      <c r="U16" s="581"/>
      <c r="V16" s="497"/>
      <c r="W16" s="1032"/>
      <c r="X16" s="486"/>
      <c r="Y16" s="485"/>
      <c r="Z16" s="1035"/>
      <c r="AA16" s="596"/>
      <c r="AB16" s="1032"/>
      <c r="AC16" s="1214"/>
      <c r="AD16" s="495">
        <v>18330</v>
      </c>
      <c r="AE16" s="1032"/>
      <c r="AF16" s="1199"/>
      <c r="AG16" s="1194"/>
      <c r="AH16" s="429" t="s">
        <v>55</v>
      </c>
      <c r="AI16" s="470">
        <v>4600</v>
      </c>
      <c r="AJ16" s="469">
        <v>5000</v>
      </c>
      <c r="AK16" s="471">
        <v>3200</v>
      </c>
      <c r="AL16" s="469">
        <v>3200</v>
      </c>
      <c r="AM16" s="1194"/>
      <c r="AN16" s="429" t="s">
        <v>54</v>
      </c>
      <c r="AO16" s="470">
        <v>6000</v>
      </c>
      <c r="AP16" s="469">
        <v>6700</v>
      </c>
      <c r="AQ16" s="468">
        <v>4200</v>
      </c>
      <c r="AR16" s="467">
        <v>4200</v>
      </c>
      <c r="AS16" s="1032"/>
      <c r="AT16" s="1208" t="s">
        <v>79</v>
      </c>
      <c r="AU16" s="1194"/>
      <c r="AV16" s="1210"/>
      <c r="AW16" s="1032"/>
      <c r="AX16" s="1196"/>
      <c r="AY16" s="1032"/>
      <c r="AZ16" s="1199"/>
      <c r="BA16" s="1032"/>
      <c r="BB16" s="1208"/>
      <c r="BC16" s="1032"/>
      <c r="BD16" s="1203"/>
      <c r="BE16" s="1032"/>
      <c r="BF16" s="479">
        <v>4240</v>
      </c>
      <c r="BG16" s="1032"/>
      <c r="BH16" s="479">
        <v>15460</v>
      </c>
      <c r="BI16" s="1032"/>
      <c r="BJ16" s="479">
        <v>10090</v>
      </c>
      <c r="BK16" s="1032"/>
      <c r="BL16" s="1196"/>
      <c r="BM16" s="1032"/>
      <c r="BN16" s="1199"/>
      <c r="BO16" s="1032"/>
      <c r="BP16" s="1203"/>
      <c r="BQ16" s="457"/>
      <c r="BR16" s="412"/>
      <c r="BS16" s="406"/>
      <c r="BT16" s="580"/>
      <c r="BU16" s="580"/>
      <c r="BV16" s="1056"/>
      <c r="BW16" s="364"/>
      <c r="BX16" s="364"/>
      <c r="BY16" s="364"/>
      <c r="BZ16" s="364"/>
      <c r="CA16" s="364"/>
      <c r="CB16" s="364"/>
      <c r="CC16" s="364"/>
      <c r="CD16" s="364"/>
      <c r="CE16" s="364"/>
      <c r="CF16" s="364"/>
      <c r="CG16" s="364"/>
      <c r="CH16" s="364"/>
      <c r="CI16" s="364"/>
    </row>
    <row r="17" spans="1:87" s="403" customFormat="1" ht="12.75" customHeight="1">
      <c r="A17" s="1061"/>
      <c r="B17" s="1191"/>
      <c r="C17" s="1204" t="s">
        <v>53</v>
      </c>
      <c r="D17" s="478" t="s">
        <v>3520</v>
      </c>
      <c r="E17" s="388"/>
      <c r="F17" s="477">
        <v>163610</v>
      </c>
      <c r="G17" s="476">
        <v>240960</v>
      </c>
      <c r="H17" s="477">
        <v>146290</v>
      </c>
      <c r="I17" s="476">
        <v>223640</v>
      </c>
      <c r="J17" s="583" t="s">
        <v>3595</v>
      </c>
      <c r="K17" s="475">
        <v>1520</v>
      </c>
      <c r="L17" s="474">
        <v>2300</v>
      </c>
      <c r="M17" s="473" t="s">
        <v>50</v>
      </c>
      <c r="N17" s="475">
        <v>1350</v>
      </c>
      <c r="O17" s="474">
        <v>2130</v>
      </c>
      <c r="P17" s="473" t="s">
        <v>50</v>
      </c>
      <c r="Q17" s="380"/>
      <c r="R17" s="392"/>
      <c r="S17" s="455"/>
      <c r="T17" s="1082"/>
      <c r="U17" s="581"/>
      <c r="V17" s="497"/>
      <c r="W17" s="1032"/>
      <c r="X17" s="486"/>
      <c r="Y17" s="485"/>
      <c r="Z17" s="1035"/>
      <c r="AA17" s="596"/>
      <c r="AB17" s="1032" t="s">
        <v>3595</v>
      </c>
      <c r="AC17" s="1211">
        <v>18330</v>
      </c>
      <c r="AD17" s="493"/>
      <c r="AE17" s="1032"/>
      <c r="AF17" s="1199">
        <v>0</v>
      </c>
      <c r="AG17" s="1194"/>
      <c r="AH17" s="429" t="s">
        <v>52</v>
      </c>
      <c r="AI17" s="470">
        <v>4500</v>
      </c>
      <c r="AJ17" s="469">
        <v>4900</v>
      </c>
      <c r="AK17" s="471">
        <v>3100</v>
      </c>
      <c r="AL17" s="469">
        <v>3100</v>
      </c>
      <c r="AM17" s="1194"/>
      <c r="AN17" s="429" t="s">
        <v>51</v>
      </c>
      <c r="AO17" s="470">
        <v>5200</v>
      </c>
      <c r="AP17" s="469">
        <v>5800</v>
      </c>
      <c r="AQ17" s="468">
        <v>3600</v>
      </c>
      <c r="AR17" s="467">
        <v>3600</v>
      </c>
      <c r="AS17" s="1032"/>
      <c r="AT17" s="1208"/>
      <c r="AU17" s="485"/>
      <c r="AV17" s="571"/>
      <c r="AW17" s="1032"/>
      <c r="AX17" s="1196"/>
      <c r="AY17" s="1032"/>
      <c r="AZ17" s="1199"/>
      <c r="BA17" s="1032"/>
      <c r="BB17" s="1208"/>
      <c r="BC17" s="1032"/>
      <c r="BD17" s="1206">
        <v>0.05</v>
      </c>
      <c r="BE17" s="1032"/>
      <c r="BF17" s="466">
        <v>40</v>
      </c>
      <c r="BG17" s="1032"/>
      <c r="BH17" s="466">
        <v>150</v>
      </c>
      <c r="BI17" s="1032"/>
      <c r="BJ17" s="466">
        <v>100</v>
      </c>
      <c r="BK17" s="1032"/>
      <c r="BL17" s="1196"/>
      <c r="BM17" s="1032"/>
      <c r="BN17" s="1199"/>
      <c r="BO17" s="1032"/>
      <c r="BP17" s="1206">
        <v>0.87</v>
      </c>
      <c r="BQ17" s="457"/>
      <c r="BR17" s="412"/>
      <c r="BS17" s="406"/>
      <c r="BT17" s="580"/>
      <c r="BU17" s="580"/>
      <c r="BV17" s="1056"/>
      <c r="BW17" s="364"/>
      <c r="BX17" s="364"/>
      <c r="BY17" s="364"/>
      <c r="BZ17" s="364"/>
      <c r="CA17" s="364"/>
      <c r="CB17" s="364"/>
      <c r="CC17" s="364"/>
      <c r="CD17" s="364"/>
      <c r="CE17" s="364"/>
      <c r="CF17" s="364"/>
      <c r="CG17" s="364"/>
      <c r="CH17" s="364"/>
      <c r="CI17" s="364"/>
    </row>
    <row r="18" spans="1:87" s="403" customFormat="1" ht="12.75" customHeight="1">
      <c r="A18" s="1061"/>
      <c r="B18" s="1191"/>
      <c r="C18" s="1205"/>
      <c r="D18" s="389" t="s">
        <v>3519</v>
      </c>
      <c r="E18" s="388"/>
      <c r="F18" s="387">
        <v>240960</v>
      </c>
      <c r="G18" s="386"/>
      <c r="H18" s="387">
        <v>223640</v>
      </c>
      <c r="I18" s="386"/>
      <c r="J18" s="583" t="s">
        <v>3595</v>
      </c>
      <c r="K18" s="383">
        <v>2300</v>
      </c>
      <c r="L18" s="385"/>
      <c r="M18" s="384" t="s">
        <v>50</v>
      </c>
      <c r="N18" s="383">
        <v>2130</v>
      </c>
      <c r="O18" s="385"/>
      <c r="P18" s="384" t="s">
        <v>50</v>
      </c>
      <c r="Q18" s="380"/>
      <c r="R18" s="392"/>
      <c r="S18" s="487"/>
      <c r="T18" s="1082"/>
      <c r="U18" s="581"/>
      <c r="V18" s="497"/>
      <c r="W18" s="1032"/>
      <c r="X18" s="486"/>
      <c r="Y18" s="485"/>
      <c r="Z18" s="1035"/>
      <c r="AA18" s="596"/>
      <c r="AB18" s="1032"/>
      <c r="AC18" s="1212"/>
      <c r="AD18" s="492"/>
      <c r="AE18" s="1032"/>
      <c r="AF18" s="1200"/>
      <c r="AG18" s="1194"/>
      <c r="AH18" s="586" t="s">
        <v>49</v>
      </c>
      <c r="AI18" s="462">
        <v>4200</v>
      </c>
      <c r="AJ18" s="461">
        <v>4700</v>
      </c>
      <c r="AK18" s="463">
        <v>3000</v>
      </c>
      <c r="AL18" s="461">
        <v>3000</v>
      </c>
      <c r="AM18" s="1194"/>
      <c r="AN18" s="586" t="s">
        <v>48</v>
      </c>
      <c r="AO18" s="462">
        <v>4700</v>
      </c>
      <c r="AP18" s="461">
        <v>5200</v>
      </c>
      <c r="AQ18" s="460">
        <v>3300</v>
      </c>
      <c r="AR18" s="459">
        <v>3300</v>
      </c>
      <c r="AS18" s="1032"/>
      <c r="AT18" s="1208"/>
      <c r="AU18" s="485"/>
      <c r="AV18" s="414"/>
      <c r="AW18" s="1032"/>
      <c r="AX18" s="1197"/>
      <c r="AY18" s="1032"/>
      <c r="AZ18" s="1200"/>
      <c r="BA18" s="1032"/>
      <c r="BB18" s="1208"/>
      <c r="BC18" s="1032"/>
      <c r="BD18" s="1207"/>
      <c r="BE18" s="1032"/>
      <c r="BF18" s="604"/>
      <c r="BG18" s="1032"/>
      <c r="BH18" s="458" t="s">
        <v>3692</v>
      </c>
      <c r="BI18" s="1032"/>
      <c r="BJ18" s="458" t="s">
        <v>3692</v>
      </c>
      <c r="BK18" s="1032"/>
      <c r="BL18" s="1197"/>
      <c r="BM18" s="1032"/>
      <c r="BN18" s="1200"/>
      <c r="BO18" s="1032"/>
      <c r="BP18" s="1206"/>
      <c r="BQ18" s="457"/>
      <c r="BR18" s="412"/>
      <c r="BS18" s="406"/>
      <c r="BT18" s="580"/>
      <c r="BU18" s="580"/>
      <c r="BV18" s="1056"/>
      <c r="BW18" s="364"/>
      <c r="BX18" s="364"/>
      <c r="BY18" s="364"/>
      <c r="BZ18" s="364"/>
      <c r="CA18" s="364"/>
      <c r="CB18" s="364"/>
      <c r="CC18" s="364"/>
      <c r="CD18" s="364"/>
      <c r="CE18" s="364"/>
      <c r="CF18" s="364"/>
      <c r="CG18" s="364"/>
      <c r="CH18" s="364"/>
      <c r="CI18" s="364"/>
    </row>
    <row r="19" spans="1:87" s="403" customFormat="1" ht="12.75" customHeight="1">
      <c r="A19" s="1061"/>
      <c r="B19" s="1201" t="s">
        <v>3535</v>
      </c>
      <c r="C19" s="1076" t="s">
        <v>59</v>
      </c>
      <c r="D19" s="402" t="s">
        <v>3470</v>
      </c>
      <c r="E19" s="388"/>
      <c r="F19" s="401">
        <v>75800</v>
      </c>
      <c r="G19" s="400">
        <v>83530</v>
      </c>
      <c r="H19" s="401">
        <v>62810</v>
      </c>
      <c r="I19" s="400">
        <v>70540</v>
      </c>
      <c r="J19" s="583" t="s">
        <v>3595</v>
      </c>
      <c r="K19" s="399">
        <v>730</v>
      </c>
      <c r="L19" s="398">
        <v>800</v>
      </c>
      <c r="M19" s="397" t="s">
        <v>50</v>
      </c>
      <c r="N19" s="399">
        <v>600</v>
      </c>
      <c r="O19" s="398">
        <v>670</v>
      </c>
      <c r="P19" s="397" t="s">
        <v>50</v>
      </c>
      <c r="Q19" s="583" t="s">
        <v>3595</v>
      </c>
      <c r="R19" s="396">
        <v>7730</v>
      </c>
      <c r="S19" s="484">
        <v>70</v>
      </c>
      <c r="T19" s="1082"/>
      <c r="U19" s="581"/>
      <c r="V19" s="1208" t="s">
        <v>78</v>
      </c>
      <c r="W19" s="1032"/>
      <c r="X19" s="1239" t="s">
        <v>78</v>
      </c>
      <c r="Y19" s="428"/>
      <c r="Z19" s="1035"/>
      <c r="AA19" s="600"/>
      <c r="AB19" s="1032" t="s">
        <v>3595</v>
      </c>
      <c r="AC19" s="1213">
        <v>16680</v>
      </c>
      <c r="AD19" s="496"/>
      <c r="AE19" s="1032" t="s">
        <v>3595</v>
      </c>
      <c r="AF19" s="1198">
        <v>90</v>
      </c>
      <c r="AG19" s="1194" t="s">
        <v>3595</v>
      </c>
      <c r="AH19" s="483" t="s">
        <v>58</v>
      </c>
      <c r="AI19" s="482">
        <v>4200</v>
      </c>
      <c r="AJ19" s="481">
        <v>4600</v>
      </c>
      <c r="AK19" s="471">
        <v>2900</v>
      </c>
      <c r="AL19" s="469">
        <v>2900</v>
      </c>
      <c r="AM19" s="1194" t="s">
        <v>3595</v>
      </c>
      <c r="AN19" s="483" t="s">
        <v>57</v>
      </c>
      <c r="AO19" s="482">
        <v>9800</v>
      </c>
      <c r="AP19" s="481">
        <v>10900</v>
      </c>
      <c r="AQ19" s="468">
        <v>6800</v>
      </c>
      <c r="AR19" s="467">
        <v>6800</v>
      </c>
      <c r="AS19" s="1032"/>
      <c r="AT19" s="593" t="s">
        <v>10</v>
      </c>
      <c r="AU19" s="1194" t="s">
        <v>3595</v>
      </c>
      <c r="AV19" s="1209">
        <v>4500</v>
      </c>
      <c r="AW19" s="1032" t="s">
        <v>3595</v>
      </c>
      <c r="AX19" s="1195">
        <v>5530</v>
      </c>
      <c r="AY19" s="1032" t="s">
        <v>3595</v>
      </c>
      <c r="AZ19" s="1198">
        <v>50</v>
      </c>
      <c r="BA19" s="1032"/>
      <c r="BB19" s="593"/>
      <c r="BC19" s="1032" t="s">
        <v>3601</v>
      </c>
      <c r="BD19" s="1202" t="s">
        <v>56</v>
      </c>
      <c r="BE19" s="1032" t="s">
        <v>3601</v>
      </c>
      <c r="BF19" s="390"/>
      <c r="BG19" s="1032" t="s">
        <v>3601</v>
      </c>
      <c r="BH19" s="390"/>
      <c r="BI19" s="1032" t="s">
        <v>3601</v>
      </c>
      <c r="BJ19" s="390"/>
      <c r="BK19" s="1032" t="s">
        <v>3595</v>
      </c>
      <c r="BL19" s="1195">
        <v>6750</v>
      </c>
      <c r="BM19" s="1032" t="s">
        <v>3595</v>
      </c>
      <c r="BN19" s="1198">
        <v>60</v>
      </c>
      <c r="BO19" s="1032"/>
      <c r="BP19" s="1202" t="s">
        <v>3693</v>
      </c>
      <c r="BQ19" s="457"/>
      <c r="BR19" s="412"/>
      <c r="BS19" s="406"/>
      <c r="BT19" s="580"/>
      <c r="BU19" s="580"/>
      <c r="BV19" s="1056"/>
      <c r="BW19" s="364"/>
      <c r="BX19" s="364"/>
      <c r="BY19" s="364"/>
      <c r="BZ19" s="364"/>
      <c r="CA19" s="364"/>
      <c r="CB19" s="364"/>
      <c r="CC19" s="364"/>
      <c r="CD19" s="364"/>
      <c r="CE19" s="364"/>
      <c r="CF19" s="364"/>
      <c r="CG19" s="364"/>
      <c r="CH19" s="364"/>
      <c r="CI19" s="364"/>
    </row>
    <row r="20" spans="1:87" s="403" customFormat="1" ht="12.75" customHeight="1">
      <c r="A20" s="1061"/>
      <c r="B20" s="1191"/>
      <c r="C20" s="1077"/>
      <c r="D20" s="478" t="s">
        <v>3469</v>
      </c>
      <c r="E20" s="388"/>
      <c r="F20" s="477">
        <v>83530</v>
      </c>
      <c r="G20" s="476">
        <v>145470</v>
      </c>
      <c r="H20" s="477">
        <v>70540</v>
      </c>
      <c r="I20" s="476">
        <v>132480</v>
      </c>
      <c r="J20" s="583" t="s">
        <v>3595</v>
      </c>
      <c r="K20" s="475">
        <v>800</v>
      </c>
      <c r="L20" s="474">
        <v>1340</v>
      </c>
      <c r="M20" s="473" t="s">
        <v>50</v>
      </c>
      <c r="N20" s="475">
        <v>670</v>
      </c>
      <c r="O20" s="474">
        <v>1210</v>
      </c>
      <c r="P20" s="473" t="s">
        <v>50</v>
      </c>
      <c r="Q20" s="583" t="s">
        <v>3595</v>
      </c>
      <c r="R20" s="383">
        <v>7730</v>
      </c>
      <c r="S20" s="480">
        <v>70</v>
      </c>
      <c r="T20" s="1082"/>
      <c r="U20" s="581"/>
      <c r="V20" s="1208"/>
      <c r="W20" s="1032"/>
      <c r="X20" s="1239"/>
      <c r="Y20" s="428"/>
      <c r="Z20" s="1035"/>
      <c r="AA20" s="600"/>
      <c r="AB20" s="1032"/>
      <c r="AC20" s="1214"/>
      <c r="AD20" s="495">
        <v>15010</v>
      </c>
      <c r="AE20" s="1032"/>
      <c r="AF20" s="1199"/>
      <c r="AG20" s="1194"/>
      <c r="AH20" s="429" t="s">
        <v>55</v>
      </c>
      <c r="AI20" s="470">
        <v>3900</v>
      </c>
      <c r="AJ20" s="469">
        <v>4300</v>
      </c>
      <c r="AK20" s="471">
        <v>2700</v>
      </c>
      <c r="AL20" s="469">
        <v>2700</v>
      </c>
      <c r="AM20" s="1194"/>
      <c r="AN20" s="429" t="s">
        <v>54</v>
      </c>
      <c r="AO20" s="470">
        <v>5400</v>
      </c>
      <c r="AP20" s="469">
        <v>6000</v>
      </c>
      <c r="AQ20" s="468">
        <v>3700</v>
      </c>
      <c r="AR20" s="467">
        <v>3700</v>
      </c>
      <c r="AS20" s="1032"/>
      <c r="AT20" s="593">
        <v>27330</v>
      </c>
      <c r="AU20" s="1194"/>
      <c r="AV20" s="1210"/>
      <c r="AW20" s="1032"/>
      <c r="AX20" s="1196"/>
      <c r="AY20" s="1032"/>
      <c r="AZ20" s="1199"/>
      <c r="BA20" s="1032"/>
      <c r="BB20" s="593"/>
      <c r="BC20" s="1032"/>
      <c r="BD20" s="1203"/>
      <c r="BE20" s="1032"/>
      <c r="BF20" s="479">
        <v>3180</v>
      </c>
      <c r="BG20" s="1032"/>
      <c r="BH20" s="479">
        <v>11600</v>
      </c>
      <c r="BI20" s="1032"/>
      <c r="BJ20" s="479">
        <v>7570</v>
      </c>
      <c r="BK20" s="1032"/>
      <c r="BL20" s="1196"/>
      <c r="BM20" s="1032"/>
      <c r="BN20" s="1199"/>
      <c r="BO20" s="1032"/>
      <c r="BP20" s="1203"/>
      <c r="BQ20" s="457"/>
      <c r="BR20" s="412"/>
      <c r="BS20" s="406"/>
      <c r="BT20" s="580"/>
      <c r="BU20" s="580"/>
      <c r="BV20" s="1056"/>
      <c r="BW20" s="364"/>
      <c r="BX20" s="364"/>
      <c r="BY20" s="364"/>
      <c r="BZ20" s="364"/>
      <c r="CA20" s="364"/>
      <c r="CB20" s="364"/>
      <c r="CC20" s="364"/>
      <c r="CD20" s="364"/>
      <c r="CE20" s="364"/>
      <c r="CF20" s="364"/>
      <c r="CG20" s="364"/>
      <c r="CH20" s="364"/>
      <c r="CI20" s="364"/>
    </row>
    <row r="21" spans="1:87" s="403" customFormat="1" ht="12.75" customHeight="1">
      <c r="A21" s="1061"/>
      <c r="B21" s="1191"/>
      <c r="C21" s="1204" t="s">
        <v>53</v>
      </c>
      <c r="D21" s="478" t="s">
        <v>3520</v>
      </c>
      <c r="E21" s="388"/>
      <c r="F21" s="477">
        <v>145470</v>
      </c>
      <c r="G21" s="476">
        <v>222820</v>
      </c>
      <c r="H21" s="477">
        <v>132480</v>
      </c>
      <c r="I21" s="476">
        <v>209830</v>
      </c>
      <c r="J21" s="583" t="s">
        <v>3595</v>
      </c>
      <c r="K21" s="475">
        <v>1340</v>
      </c>
      <c r="L21" s="474">
        <v>2120</v>
      </c>
      <c r="M21" s="473" t="s">
        <v>50</v>
      </c>
      <c r="N21" s="475">
        <v>1210</v>
      </c>
      <c r="O21" s="474">
        <v>1990</v>
      </c>
      <c r="P21" s="473" t="s">
        <v>50</v>
      </c>
      <c r="Q21" s="380"/>
      <c r="R21" s="392"/>
      <c r="S21" s="455"/>
      <c r="T21" s="1082"/>
      <c r="U21" s="581"/>
      <c r="V21" s="1208"/>
      <c r="W21" s="1032"/>
      <c r="X21" s="1239"/>
      <c r="Y21" s="428"/>
      <c r="Z21" s="1035"/>
      <c r="AA21" s="600"/>
      <c r="AB21" s="1032" t="s">
        <v>3595</v>
      </c>
      <c r="AC21" s="1211">
        <v>15010</v>
      </c>
      <c r="AD21" s="493"/>
      <c r="AE21" s="1032"/>
      <c r="AF21" s="1199">
        <v>0</v>
      </c>
      <c r="AG21" s="1194"/>
      <c r="AH21" s="429" t="s">
        <v>52</v>
      </c>
      <c r="AI21" s="470">
        <v>3800</v>
      </c>
      <c r="AJ21" s="469">
        <v>4100</v>
      </c>
      <c r="AK21" s="471">
        <v>2600</v>
      </c>
      <c r="AL21" s="469">
        <v>2600</v>
      </c>
      <c r="AM21" s="1194"/>
      <c r="AN21" s="429" t="s">
        <v>51</v>
      </c>
      <c r="AO21" s="470">
        <v>4700</v>
      </c>
      <c r="AP21" s="469">
        <v>5200</v>
      </c>
      <c r="AQ21" s="468">
        <v>3300</v>
      </c>
      <c r="AR21" s="467">
        <v>3300</v>
      </c>
      <c r="AS21" s="1032"/>
      <c r="AT21" s="488"/>
      <c r="AU21" s="485"/>
      <c r="AV21" s="571"/>
      <c r="AW21" s="1032"/>
      <c r="AX21" s="1196"/>
      <c r="AY21" s="1032"/>
      <c r="AZ21" s="1199"/>
      <c r="BA21" s="1032"/>
      <c r="BB21" s="488"/>
      <c r="BC21" s="1032"/>
      <c r="BD21" s="1206">
        <v>0.05</v>
      </c>
      <c r="BE21" s="1032"/>
      <c r="BF21" s="466">
        <v>30</v>
      </c>
      <c r="BG21" s="1032"/>
      <c r="BH21" s="466">
        <v>110</v>
      </c>
      <c r="BI21" s="1032"/>
      <c r="BJ21" s="466">
        <v>70</v>
      </c>
      <c r="BK21" s="1032"/>
      <c r="BL21" s="1196"/>
      <c r="BM21" s="1032"/>
      <c r="BN21" s="1199"/>
      <c r="BO21" s="1032"/>
      <c r="BP21" s="1206">
        <v>0.96</v>
      </c>
      <c r="BQ21" s="457"/>
      <c r="BR21" s="412"/>
      <c r="BS21" s="406"/>
      <c r="BT21" s="580"/>
      <c r="BU21" s="580"/>
      <c r="BV21" s="1056"/>
      <c r="BW21" s="364"/>
      <c r="BX21" s="364"/>
      <c r="BY21" s="364"/>
      <c r="BZ21" s="364"/>
      <c r="CA21" s="364"/>
      <c r="CB21" s="364"/>
      <c r="CC21" s="364"/>
      <c r="CD21" s="364"/>
      <c r="CE21" s="364"/>
      <c r="CF21" s="364"/>
      <c r="CG21" s="364"/>
      <c r="CH21" s="364"/>
      <c r="CI21" s="364"/>
    </row>
    <row r="22" spans="1:87" s="403" customFormat="1" ht="12.75" customHeight="1">
      <c r="A22" s="1061"/>
      <c r="B22" s="1191"/>
      <c r="C22" s="1205"/>
      <c r="D22" s="389" t="s">
        <v>3519</v>
      </c>
      <c r="E22" s="388"/>
      <c r="F22" s="387">
        <v>222820</v>
      </c>
      <c r="G22" s="386"/>
      <c r="H22" s="387">
        <v>209830</v>
      </c>
      <c r="I22" s="386"/>
      <c r="J22" s="583" t="s">
        <v>3595</v>
      </c>
      <c r="K22" s="383">
        <v>2120</v>
      </c>
      <c r="L22" s="385"/>
      <c r="M22" s="384" t="s">
        <v>50</v>
      </c>
      <c r="N22" s="383">
        <v>1990</v>
      </c>
      <c r="O22" s="385"/>
      <c r="P22" s="384" t="s">
        <v>50</v>
      </c>
      <c r="Q22" s="380"/>
      <c r="R22" s="392"/>
      <c r="S22" s="487"/>
      <c r="T22" s="1082"/>
      <c r="U22" s="581"/>
      <c r="V22" s="593" t="s">
        <v>77</v>
      </c>
      <c r="W22" s="1032"/>
      <c r="X22" s="593" t="s">
        <v>77</v>
      </c>
      <c r="Y22" s="602"/>
      <c r="Z22" s="1035"/>
      <c r="AA22" s="593"/>
      <c r="AB22" s="1032"/>
      <c r="AC22" s="1212"/>
      <c r="AD22" s="492"/>
      <c r="AE22" s="1032"/>
      <c r="AF22" s="1200"/>
      <c r="AG22" s="1194"/>
      <c r="AH22" s="586" t="s">
        <v>49</v>
      </c>
      <c r="AI22" s="462">
        <v>3600</v>
      </c>
      <c r="AJ22" s="461">
        <v>4000</v>
      </c>
      <c r="AK22" s="463">
        <v>2500</v>
      </c>
      <c r="AL22" s="461">
        <v>2500</v>
      </c>
      <c r="AM22" s="1194"/>
      <c r="AN22" s="586" t="s">
        <v>48</v>
      </c>
      <c r="AO22" s="462">
        <v>4200</v>
      </c>
      <c r="AP22" s="461">
        <v>4600</v>
      </c>
      <c r="AQ22" s="460">
        <v>2900</v>
      </c>
      <c r="AR22" s="459">
        <v>2900</v>
      </c>
      <c r="AS22" s="1032"/>
      <c r="AT22" s="593" t="s">
        <v>13</v>
      </c>
      <c r="AU22" s="485"/>
      <c r="AV22" s="414"/>
      <c r="AW22" s="1032"/>
      <c r="AX22" s="1197"/>
      <c r="AY22" s="1032"/>
      <c r="AZ22" s="1200"/>
      <c r="BA22" s="1032"/>
      <c r="BB22" s="593"/>
      <c r="BC22" s="1032"/>
      <c r="BD22" s="1207"/>
      <c r="BE22" s="1032"/>
      <c r="BF22" s="604"/>
      <c r="BG22" s="1032"/>
      <c r="BH22" s="458" t="s">
        <v>3692</v>
      </c>
      <c r="BI22" s="1032"/>
      <c r="BJ22" s="458" t="s">
        <v>3692</v>
      </c>
      <c r="BK22" s="1032"/>
      <c r="BL22" s="1197"/>
      <c r="BM22" s="1032"/>
      <c r="BN22" s="1200"/>
      <c r="BO22" s="1032"/>
      <c r="BP22" s="1206"/>
      <c r="BQ22" s="457"/>
      <c r="BR22" s="412"/>
      <c r="BT22" s="580"/>
      <c r="BU22" s="580"/>
      <c r="BV22" s="1056"/>
      <c r="BW22" s="364"/>
      <c r="BX22" s="364"/>
      <c r="BY22" s="364"/>
      <c r="BZ22" s="364"/>
      <c r="CA22" s="364"/>
      <c r="CB22" s="364"/>
      <c r="CC22" s="364"/>
      <c r="CD22" s="364"/>
      <c r="CE22" s="364"/>
      <c r="CF22" s="364"/>
      <c r="CG22" s="364"/>
      <c r="CH22" s="364"/>
      <c r="CI22" s="364"/>
    </row>
    <row r="23" spans="1:87" s="374" customFormat="1" ht="12.75" customHeight="1">
      <c r="A23" s="1061"/>
      <c r="B23" s="1190" t="s">
        <v>3534</v>
      </c>
      <c r="C23" s="1076" t="s">
        <v>59</v>
      </c>
      <c r="D23" s="402" t="s">
        <v>3470</v>
      </c>
      <c r="E23" s="388"/>
      <c r="F23" s="401">
        <v>70460</v>
      </c>
      <c r="G23" s="400">
        <v>78190</v>
      </c>
      <c r="H23" s="401">
        <v>60070</v>
      </c>
      <c r="I23" s="400">
        <v>67800</v>
      </c>
      <c r="J23" s="583" t="s">
        <v>3595</v>
      </c>
      <c r="K23" s="399">
        <v>680</v>
      </c>
      <c r="L23" s="398">
        <v>750</v>
      </c>
      <c r="M23" s="397" t="s">
        <v>50</v>
      </c>
      <c r="N23" s="399">
        <v>570</v>
      </c>
      <c r="O23" s="398">
        <v>640</v>
      </c>
      <c r="P23" s="397" t="s">
        <v>50</v>
      </c>
      <c r="Q23" s="583" t="s">
        <v>3595</v>
      </c>
      <c r="R23" s="396">
        <v>7730</v>
      </c>
      <c r="S23" s="484">
        <v>70</v>
      </c>
      <c r="T23" s="1082"/>
      <c r="U23" s="581"/>
      <c r="V23" s="593">
        <v>268800</v>
      </c>
      <c r="W23" s="1032"/>
      <c r="X23" s="596">
        <v>2680</v>
      </c>
      <c r="Y23" s="485"/>
      <c r="Z23" s="1035"/>
      <c r="AA23" s="596"/>
      <c r="AB23" s="1032" t="s">
        <v>3595</v>
      </c>
      <c r="AC23" s="1213">
        <v>14690</v>
      </c>
      <c r="AD23" s="496"/>
      <c r="AE23" s="1032" t="s">
        <v>3595</v>
      </c>
      <c r="AF23" s="1198">
        <v>70</v>
      </c>
      <c r="AG23" s="1194" t="s">
        <v>3595</v>
      </c>
      <c r="AH23" s="483" t="s">
        <v>58</v>
      </c>
      <c r="AI23" s="482">
        <v>3800</v>
      </c>
      <c r="AJ23" s="481">
        <v>4200</v>
      </c>
      <c r="AK23" s="471">
        <v>2600</v>
      </c>
      <c r="AL23" s="469">
        <v>2600</v>
      </c>
      <c r="AM23" s="1194" t="s">
        <v>3595</v>
      </c>
      <c r="AN23" s="483" t="s">
        <v>57</v>
      </c>
      <c r="AO23" s="482">
        <v>8800</v>
      </c>
      <c r="AP23" s="481">
        <v>9800</v>
      </c>
      <c r="AQ23" s="468">
        <v>6100</v>
      </c>
      <c r="AR23" s="467">
        <v>6100</v>
      </c>
      <c r="AS23" s="1032"/>
      <c r="AT23" s="593">
        <v>16800</v>
      </c>
      <c r="AU23" s="1194" t="s">
        <v>3595</v>
      </c>
      <c r="AV23" s="1209">
        <v>4500</v>
      </c>
      <c r="AW23" s="1032" t="s">
        <v>3595</v>
      </c>
      <c r="AX23" s="1195">
        <v>4420</v>
      </c>
      <c r="AY23" s="1032" t="s">
        <v>3595</v>
      </c>
      <c r="AZ23" s="1198">
        <v>40</v>
      </c>
      <c r="BA23" s="1032"/>
      <c r="BB23" s="593"/>
      <c r="BC23" s="1032" t="s">
        <v>3601</v>
      </c>
      <c r="BD23" s="1202" t="s">
        <v>56</v>
      </c>
      <c r="BE23" s="1032" t="s">
        <v>3601</v>
      </c>
      <c r="BF23" s="390"/>
      <c r="BG23" s="1032" t="s">
        <v>3601</v>
      </c>
      <c r="BH23" s="390"/>
      <c r="BI23" s="1032" t="s">
        <v>3601</v>
      </c>
      <c r="BJ23" s="390"/>
      <c r="BK23" s="1032" t="s">
        <v>3595</v>
      </c>
      <c r="BL23" s="1195">
        <v>5400</v>
      </c>
      <c r="BM23" s="1032" t="s">
        <v>3595</v>
      </c>
      <c r="BN23" s="1198">
        <v>50</v>
      </c>
      <c r="BO23" s="1032"/>
      <c r="BP23" s="1202" t="s">
        <v>3693</v>
      </c>
      <c r="BQ23" s="457"/>
      <c r="BR23" s="412"/>
      <c r="BS23" s="581"/>
      <c r="BT23" s="580"/>
      <c r="BU23" s="580"/>
      <c r="BV23" s="1056"/>
      <c r="BW23" s="364"/>
      <c r="BX23" s="364"/>
      <c r="BY23" s="456"/>
      <c r="BZ23" s="406"/>
      <c r="CA23" s="364"/>
      <c r="CB23" s="364"/>
      <c r="CC23" s="364"/>
      <c r="CD23" s="364"/>
      <c r="CE23" s="364"/>
      <c r="CF23" s="364"/>
      <c r="CG23" s="364"/>
      <c r="CH23" s="364"/>
      <c r="CI23" s="364"/>
    </row>
    <row r="24" spans="1:87" s="374" customFormat="1" ht="12.75" customHeight="1">
      <c r="A24" s="1061"/>
      <c r="B24" s="1191"/>
      <c r="C24" s="1077"/>
      <c r="D24" s="478" t="s">
        <v>3469</v>
      </c>
      <c r="E24" s="388"/>
      <c r="F24" s="477">
        <v>78190</v>
      </c>
      <c r="G24" s="476">
        <v>140130</v>
      </c>
      <c r="H24" s="477">
        <v>67800</v>
      </c>
      <c r="I24" s="476">
        <v>129740</v>
      </c>
      <c r="J24" s="583" t="s">
        <v>3595</v>
      </c>
      <c r="K24" s="475">
        <v>750</v>
      </c>
      <c r="L24" s="474">
        <v>1290</v>
      </c>
      <c r="M24" s="473" t="s">
        <v>50</v>
      </c>
      <c r="N24" s="475">
        <v>640</v>
      </c>
      <c r="O24" s="474">
        <v>1180</v>
      </c>
      <c r="P24" s="473" t="s">
        <v>50</v>
      </c>
      <c r="Q24" s="583" t="s">
        <v>3595</v>
      </c>
      <c r="R24" s="383">
        <v>7730</v>
      </c>
      <c r="S24" s="480">
        <v>70</v>
      </c>
      <c r="T24" s="1082"/>
      <c r="U24" s="581"/>
      <c r="V24" s="488"/>
      <c r="W24" s="1032"/>
      <c r="X24" s="490"/>
      <c r="Y24" s="489"/>
      <c r="Z24" s="1035"/>
      <c r="AA24" s="488"/>
      <c r="AB24" s="1032"/>
      <c r="AC24" s="1214"/>
      <c r="AD24" s="495">
        <v>13010</v>
      </c>
      <c r="AE24" s="1032"/>
      <c r="AF24" s="1199"/>
      <c r="AG24" s="1194"/>
      <c r="AH24" s="429" t="s">
        <v>55</v>
      </c>
      <c r="AI24" s="470">
        <v>3600</v>
      </c>
      <c r="AJ24" s="469">
        <v>4000</v>
      </c>
      <c r="AK24" s="471">
        <v>2500</v>
      </c>
      <c r="AL24" s="469">
        <v>2500</v>
      </c>
      <c r="AM24" s="1194"/>
      <c r="AN24" s="429" t="s">
        <v>54</v>
      </c>
      <c r="AO24" s="470">
        <v>4800</v>
      </c>
      <c r="AP24" s="469">
        <v>5400</v>
      </c>
      <c r="AQ24" s="468">
        <v>3400</v>
      </c>
      <c r="AR24" s="467">
        <v>3400</v>
      </c>
      <c r="AS24" s="1032"/>
      <c r="AT24" s="488"/>
      <c r="AU24" s="1194"/>
      <c r="AV24" s="1210"/>
      <c r="AW24" s="1032"/>
      <c r="AX24" s="1196"/>
      <c r="AY24" s="1032"/>
      <c r="AZ24" s="1199"/>
      <c r="BA24" s="1032"/>
      <c r="BB24" s="488"/>
      <c r="BC24" s="1032"/>
      <c r="BD24" s="1203"/>
      <c r="BE24" s="1032"/>
      <c r="BF24" s="479">
        <v>2540</v>
      </c>
      <c r="BG24" s="1032"/>
      <c r="BH24" s="479">
        <v>9280</v>
      </c>
      <c r="BI24" s="1032"/>
      <c r="BJ24" s="479">
        <v>6050</v>
      </c>
      <c r="BK24" s="1032"/>
      <c r="BL24" s="1196"/>
      <c r="BM24" s="1032"/>
      <c r="BN24" s="1199"/>
      <c r="BO24" s="1032"/>
      <c r="BP24" s="1203"/>
      <c r="BQ24" s="457"/>
      <c r="BR24" s="412"/>
      <c r="BS24" s="581"/>
      <c r="BT24" s="580"/>
      <c r="BU24" s="580"/>
      <c r="BV24" s="1056"/>
      <c r="BW24" s="364"/>
      <c r="BX24" s="364"/>
      <c r="BY24" s="364"/>
      <c r="BZ24" s="364"/>
      <c r="CA24" s="364"/>
      <c r="CB24" s="364"/>
      <c r="CC24" s="364"/>
      <c r="CD24" s="364"/>
      <c r="CE24" s="364"/>
      <c r="CF24" s="364"/>
      <c r="CG24" s="364"/>
      <c r="CH24" s="364"/>
      <c r="CI24" s="364"/>
    </row>
    <row r="25" spans="1:87" s="374" customFormat="1" ht="12.75" customHeight="1">
      <c r="A25" s="1061"/>
      <c r="B25" s="1191"/>
      <c r="C25" s="1204" t="s">
        <v>53</v>
      </c>
      <c r="D25" s="478" t="s">
        <v>3520</v>
      </c>
      <c r="E25" s="388"/>
      <c r="F25" s="477">
        <v>140130</v>
      </c>
      <c r="G25" s="476">
        <v>217480</v>
      </c>
      <c r="H25" s="477">
        <v>129740</v>
      </c>
      <c r="I25" s="476">
        <v>207090</v>
      </c>
      <c r="J25" s="583" t="s">
        <v>3595</v>
      </c>
      <c r="K25" s="475">
        <v>1290</v>
      </c>
      <c r="L25" s="474">
        <v>2070</v>
      </c>
      <c r="M25" s="473" t="s">
        <v>50</v>
      </c>
      <c r="N25" s="475">
        <v>1180</v>
      </c>
      <c r="O25" s="474">
        <v>1960</v>
      </c>
      <c r="P25" s="473" t="s">
        <v>50</v>
      </c>
      <c r="Q25" s="380"/>
      <c r="R25" s="392"/>
      <c r="S25" s="455"/>
      <c r="T25" s="1082"/>
      <c r="U25" s="581"/>
      <c r="V25" s="593" t="s">
        <v>76</v>
      </c>
      <c r="W25" s="1032"/>
      <c r="X25" s="593" t="s">
        <v>76</v>
      </c>
      <c r="Y25" s="602"/>
      <c r="Z25" s="1035"/>
      <c r="AA25" s="593"/>
      <c r="AB25" s="1032" t="s">
        <v>3595</v>
      </c>
      <c r="AC25" s="1211">
        <v>13010</v>
      </c>
      <c r="AD25" s="493"/>
      <c r="AE25" s="1032"/>
      <c r="AF25" s="1199">
        <v>0</v>
      </c>
      <c r="AG25" s="1194"/>
      <c r="AH25" s="429" t="s">
        <v>52</v>
      </c>
      <c r="AI25" s="470">
        <v>3400</v>
      </c>
      <c r="AJ25" s="469">
        <v>3800</v>
      </c>
      <c r="AK25" s="471">
        <v>2400</v>
      </c>
      <c r="AL25" s="469">
        <v>2400</v>
      </c>
      <c r="AM25" s="1194"/>
      <c r="AN25" s="429" t="s">
        <v>51</v>
      </c>
      <c r="AO25" s="470">
        <v>4200</v>
      </c>
      <c r="AP25" s="469">
        <v>4700</v>
      </c>
      <c r="AQ25" s="468">
        <v>2900</v>
      </c>
      <c r="AR25" s="467">
        <v>2900</v>
      </c>
      <c r="AS25" s="1032"/>
      <c r="AT25" s="593" t="s">
        <v>14</v>
      </c>
      <c r="AU25" s="485"/>
      <c r="AV25" s="571"/>
      <c r="AW25" s="1032"/>
      <c r="AX25" s="1196"/>
      <c r="AY25" s="1032"/>
      <c r="AZ25" s="1199"/>
      <c r="BA25" s="1032"/>
      <c r="BB25" s="593"/>
      <c r="BC25" s="1032"/>
      <c r="BD25" s="1206">
        <v>0.06</v>
      </c>
      <c r="BE25" s="1032"/>
      <c r="BF25" s="466">
        <v>20</v>
      </c>
      <c r="BG25" s="1032"/>
      <c r="BH25" s="466">
        <v>90</v>
      </c>
      <c r="BI25" s="1032"/>
      <c r="BJ25" s="466">
        <v>60</v>
      </c>
      <c r="BK25" s="1032"/>
      <c r="BL25" s="1196"/>
      <c r="BM25" s="1032"/>
      <c r="BN25" s="1199"/>
      <c r="BO25" s="1032"/>
      <c r="BP25" s="1206">
        <v>0.92</v>
      </c>
      <c r="BQ25" s="457"/>
      <c r="BR25" s="412"/>
      <c r="BS25" s="581"/>
      <c r="BT25" s="580"/>
      <c r="BU25" s="580"/>
      <c r="BV25" s="1056"/>
      <c r="BW25" s="364"/>
      <c r="BX25" s="364"/>
      <c r="BY25" s="364"/>
      <c r="BZ25" s="364"/>
      <c r="CA25" s="364"/>
      <c r="CB25" s="364"/>
      <c r="CC25" s="364"/>
      <c r="CD25" s="364"/>
      <c r="CE25" s="364"/>
      <c r="CF25" s="364"/>
      <c r="CG25" s="364"/>
      <c r="CH25" s="364"/>
      <c r="CI25" s="364"/>
    </row>
    <row r="26" spans="1:87" s="374" customFormat="1" ht="12.75" customHeight="1">
      <c r="A26" s="1061"/>
      <c r="B26" s="1191"/>
      <c r="C26" s="1205"/>
      <c r="D26" s="389" t="s">
        <v>3519</v>
      </c>
      <c r="E26" s="388"/>
      <c r="F26" s="387">
        <v>217480</v>
      </c>
      <c r="G26" s="386"/>
      <c r="H26" s="387">
        <v>207090</v>
      </c>
      <c r="I26" s="386"/>
      <c r="J26" s="583" t="s">
        <v>3595</v>
      </c>
      <c r="K26" s="383">
        <v>2070</v>
      </c>
      <c r="L26" s="385"/>
      <c r="M26" s="384" t="s">
        <v>50</v>
      </c>
      <c r="N26" s="383">
        <v>1960</v>
      </c>
      <c r="O26" s="385"/>
      <c r="P26" s="384" t="s">
        <v>50</v>
      </c>
      <c r="Q26" s="380"/>
      <c r="R26" s="392"/>
      <c r="S26" s="487"/>
      <c r="T26" s="1082"/>
      <c r="U26" s="581"/>
      <c r="V26" s="593">
        <v>287700</v>
      </c>
      <c r="W26" s="1032"/>
      <c r="X26" s="596">
        <v>2870</v>
      </c>
      <c r="Y26" s="485"/>
      <c r="Z26" s="1035"/>
      <c r="AA26" s="596"/>
      <c r="AB26" s="1032"/>
      <c r="AC26" s="1212"/>
      <c r="AD26" s="492"/>
      <c r="AE26" s="1032"/>
      <c r="AF26" s="1200"/>
      <c r="AG26" s="1194"/>
      <c r="AH26" s="586" t="s">
        <v>49</v>
      </c>
      <c r="AI26" s="462">
        <v>3300</v>
      </c>
      <c r="AJ26" s="461">
        <v>3600</v>
      </c>
      <c r="AK26" s="463">
        <v>2300</v>
      </c>
      <c r="AL26" s="461">
        <v>2300</v>
      </c>
      <c r="AM26" s="1194"/>
      <c r="AN26" s="586" t="s">
        <v>48</v>
      </c>
      <c r="AO26" s="462">
        <v>3800</v>
      </c>
      <c r="AP26" s="461">
        <v>4200</v>
      </c>
      <c r="AQ26" s="460">
        <v>2600</v>
      </c>
      <c r="AR26" s="459">
        <v>2600</v>
      </c>
      <c r="AS26" s="1032"/>
      <c r="AT26" s="593">
        <v>12280</v>
      </c>
      <c r="AU26" s="485"/>
      <c r="AV26" s="414"/>
      <c r="AW26" s="1032"/>
      <c r="AX26" s="1197"/>
      <c r="AY26" s="1032"/>
      <c r="AZ26" s="1200"/>
      <c r="BA26" s="1032"/>
      <c r="BB26" s="593"/>
      <c r="BC26" s="1032"/>
      <c r="BD26" s="1207"/>
      <c r="BE26" s="1032"/>
      <c r="BF26" s="604"/>
      <c r="BG26" s="1032"/>
      <c r="BH26" s="458" t="s">
        <v>3692</v>
      </c>
      <c r="BI26" s="1032"/>
      <c r="BJ26" s="458" t="s">
        <v>3692</v>
      </c>
      <c r="BK26" s="1032"/>
      <c r="BL26" s="1197"/>
      <c r="BM26" s="1032"/>
      <c r="BN26" s="1200"/>
      <c r="BO26" s="1032"/>
      <c r="BP26" s="1206"/>
      <c r="BQ26" s="457"/>
      <c r="BR26" s="412"/>
      <c r="BS26" s="581"/>
      <c r="BT26" s="580"/>
      <c r="BU26" s="580"/>
      <c r="BV26" s="1056"/>
      <c r="BW26" s="364"/>
      <c r="BX26" s="364"/>
      <c r="BY26" s="364"/>
      <c r="BZ26" s="364"/>
      <c r="CA26" s="364"/>
      <c r="CB26" s="364"/>
      <c r="CC26" s="364"/>
      <c r="CD26" s="364"/>
      <c r="CE26" s="364"/>
      <c r="CF26" s="364"/>
      <c r="CG26" s="364"/>
      <c r="CH26" s="364"/>
      <c r="CI26" s="364"/>
    </row>
    <row r="27" spans="1:87" s="374" customFormat="1" ht="12.75" customHeight="1">
      <c r="A27" s="1061"/>
      <c r="B27" s="1227" t="s">
        <v>3533</v>
      </c>
      <c r="C27" s="1076" t="s">
        <v>59</v>
      </c>
      <c r="D27" s="402" t="s">
        <v>3470</v>
      </c>
      <c r="E27" s="388"/>
      <c r="F27" s="401">
        <v>61610</v>
      </c>
      <c r="G27" s="400">
        <v>69340</v>
      </c>
      <c r="H27" s="401">
        <v>52960</v>
      </c>
      <c r="I27" s="400">
        <v>60690</v>
      </c>
      <c r="J27" s="583" t="s">
        <v>3595</v>
      </c>
      <c r="K27" s="399">
        <v>590</v>
      </c>
      <c r="L27" s="398">
        <v>660</v>
      </c>
      <c r="M27" s="397" t="s">
        <v>50</v>
      </c>
      <c r="N27" s="399">
        <v>500</v>
      </c>
      <c r="O27" s="398">
        <v>570</v>
      </c>
      <c r="P27" s="397" t="s">
        <v>50</v>
      </c>
      <c r="Q27" s="583" t="s">
        <v>3595</v>
      </c>
      <c r="R27" s="396">
        <v>7730</v>
      </c>
      <c r="S27" s="484">
        <v>70</v>
      </c>
      <c r="T27" s="1082"/>
      <c r="U27" s="581"/>
      <c r="V27" s="488"/>
      <c r="W27" s="1032"/>
      <c r="X27" s="490"/>
      <c r="Y27" s="489"/>
      <c r="Z27" s="1035"/>
      <c r="AA27" s="488"/>
      <c r="AB27" s="1032" t="s">
        <v>3595</v>
      </c>
      <c r="AC27" s="1213">
        <v>13350</v>
      </c>
      <c r="AD27" s="496"/>
      <c r="AE27" s="1032" t="s">
        <v>3595</v>
      </c>
      <c r="AF27" s="1198">
        <v>60</v>
      </c>
      <c r="AG27" s="1194" t="s">
        <v>3595</v>
      </c>
      <c r="AH27" s="483" t="s">
        <v>58</v>
      </c>
      <c r="AI27" s="482">
        <v>3200</v>
      </c>
      <c r="AJ27" s="481">
        <v>3500</v>
      </c>
      <c r="AK27" s="471">
        <v>2200</v>
      </c>
      <c r="AL27" s="469">
        <v>2200</v>
      </c>
      <c r="AM27" s="1194" t="s">
        <v>3595</v>
      </c>
      <c r="AN27" s="483" t="s">
        <v>57</v>
      </c>
      <c r="AO27" s="482">
        <v>7200</v>
      </c>
      <c r="AP27" s="481">
        <v>8100</v>
      </c>
      <c r="AQ27" s="468">
        <v>5100</v>
      </c>
      <c r="AR27" s="467">
        <v>5100</v>
      </c>
      <c r="AS27" s="1032"/>
      <c r="AT27" s="488"/>
      <c r="AU27" s="1194" t="s">
        <v>3595</v>
      </c>
      <c r="AV27" s="1209">
        <v>4500</v>
      </c>
      <c r="AW27" s="1032" t="s">
        <v>3595</v>
      </c>
      <c r="AX27" s="1195">
        <v>3690</v>
      </c>
      <c r="AY27" s="1032" t="s">
        <v>3595</v>
      </c>
      <c r="AZ27" s="1198">
        <v>30</v>
      </c>
      <c r="BA27" s="1032"/>
      <c r="BB27" s="488"/>
      <c r="BC27" s="1032" t="s">
        <v>3601</v>
      </c>
      <c r="BD27" s="1202" t="s">
        <v>56</v>
      </c>
      <c r="BE27" s="1032" t="s">
        <v>3601</v>
      </c>
      <c r="BF27" s="390"/>
      <c r="BG27" s="1032" t="s">
        <v>3601</v>
      </c>
      <c r="BH27" s="390"/>
      <c r="BI27" s="1032" t="s">
        <v>3601</v>
      </c>
      <c r="BJ27" s="390"/>
      <c r="BK27" s="1032" t="s">
        <v>3595</v>
      </c>
      <c r="BL27" s="1195">
        <v>4500</v>
      </c>
      <c r="BM27" s="1032" t="s">
        <v>3595</v>
      </c>
      <c r="BN27" s="1198">
        <v>40</v>
      </c>
      <c r="BO27" s="1032"/>
      <c r="BP27" s="1202" t="s">
        <v>3693</v>
      </c>
      <c r="BQ27" s="457"/>
      <c r="BR27" s="412"/>
      <c r="BS27" s="581"/>
      <c r="BT27" s="580"/>
      <c r="BU27" s="580"/>
      <c r="BV27" s="1056"/>
      <c r="BW27" s="364"/>
      <c r="BX27" s="364"/>
      <c r="BY27" s="364"/>
      <c r="BZ27" s="364"/>
      <c r="CA27" s="364"/>
      <c r="CB27" s="364"/>
      <c r="CC27" s="364"/>
      <c r="CD27" s="364"/>
      <c r="CE27" s="364"/>
      <c r="CF27" s="364"/>
      <c r="CG27" s="364"/>
      <c r="CH27" s="364"/>
      <c r="CI27" s="364"/>
    </row>
    <row r="28" spans="1:87" s="374" customFormat="1" ht="12.75" customHeight="1">
      <c r="A28" s="1061"/>
      <c r="B28" s="1228"/>
      <c r="C28" s="1077"/>
      <c r="D28" s="478" t="s">
        <v>3469</v>
      </c>
      <c r="E28" s="388"/>
      <c r="F28" s="477">
        <v>69340</v>
      </c>
      <c r="G28" s="476">
        <v>131280</v>
      </c>
      <c r="H28" s="477">
        <v>60690</v>
      </c>
      <c r="I28" s="476">
        <v>122620</v>
      </c>
      <c r="J28" s="583" t="s">
        <v>3595</v>
      </c>
      <c r="K28" s="475">
        <v>660</v>
      </c>
      <c r="L28" s="474">
        <v>1200</v>
      </c>
      <c r="M28" s="473" t="s">
        <v>50</v>
      </c>
      <c r="N28" s="475">
        <v>570</v>
      </c>
      <c r="O28" s="474">
        <v>1110</v>
      </c>
      <c r="P28" s="473" t="s">
        <v>50</v>
      </c>
      <c r="Q28" s="583" t="s">
        <v>3595</v>
      </c>
      <c r="R28" s="383">
        <v>7730</v>
      </c>
      <c r="S28" s="480">
        <v>70</v>
      </c>
      <c r="T28" s="1082"/>
      <c r="U28" s="581"/>
      <c r="V28" s="593" t="s">
        <v>75</v>
      </c>
      <c r="W28" s="1032"/>
      <c r="X28" s="596" t="s">
        <v>75</v>
      </c>
      <c r="Y28" s="602"/>
      <c r="Z28" s="1035"/>
      <c r="AA28" s="593"/>
      <c r="AB28" s="1032"/>
      <c r="AC28" s="1214"/>
      <c r="AD28" s="495">
        <v>11680</v>
      </c>
      <c r="AE28" s="1032"/>
      <c r="AF28" s="1199"/>
      <c r="AG28" s="1194"/>
      <c r="AH28" s="429" t="s">
        <v>55</v>
      </c>
      <c r="AI28" s="470">
        <v>3000</v>
      </c>
      <c r="AJ28" s="469">
        <v>3300</v>
      </c>
      <c r="AK28" s="471">
        <v>2100</v>
      </c>
      <c r="AL28" s="469">
        <v>2100</v>
      </c>
      <c r="AM28" s="1194"/>
      <c r="AN28" s="429" t="s">
        <v>54</v>
      </c>
      <c r="AO28" s="470">
        <v>4000</v>
      </c>
      <c r="AP28" s="469">
        <v>4400</v>
      </c>
      <c r="AQ28" s="468">
        <v>2800</v>
      </c>
      <c r="AR28" s="467">
        <v>2800</v>
      </c>
      <c r="AS28" s="1032"/>
      <c r="AT28" s="593" t="s">
        <v>15</v>
      </c>
      <c r="AU28" s="1194"/>
      <c r="AV28" s="1210"/>
      <c r="AW28" s="1032"/>
      <c r="AX28" s="1196"/>
      <c r="AY28" s="1032"/>
      <c r="AZ28" s="1199"/>
      <c r="BA28" s="1032"/>
      <c r="BB28" s="593"/>
      <c r="BC28" s="1032"/>
      <c r="BD28" s="1203"/>
      <c r="BE28" s="1032"/>
      <c r="BF28" s="479">
        <v>2120</v>
      </c>
      <c r="BG28" s="1032"/>
      <c r="BH28" s="479">
        <v>7730</v>
      </c>
      <c r="BI28" s="1032"/>
      <c r="BJ28" s="479">
        <v>5040</v>
      </c>
      <c r="BK28" s="1032"/>
      <c r="BL28" s="1196"/>
      <c r="BM28" s="1032"/>
      <c r="BN28" s="1199"/>
      <c r="BO28" s="1032"/>
      <c r="BP28" s="1203"/>
      <c r="BQ28" s="457"/>
      <c r="BR28" s="412"/>
      <c r="BS28" s="581"/>
      <c r="BT28" s="580"/>
      <c r="BU28" s="580"/>
      <c r="BV28" s="1056"/>
      <c r="BW28" s="364"/>
      <c r="BX28" s="364"/>
      <c r="BY28" s="364"/>
      <c r="BZ28" s="364"/>
      <c r="CA28" s="364"/>
      <c r="CB28" s="364"/>
      <c r="CC28" s="364"/>
      <c r="CD28" s="364"/>
      <c r="CE28" s="364"/>
      <c r="CF28" s="364"/>
      <c r="CG28" s="364"/>
      <c r="CH28" s="364"/>
      <c r="CI28" s="364"/>
    </row>
    <row r="29" spans="1:87" s="374" customFormat="1" ht="12.75" customHeight="1">
      <c r="A29" s="1061"/>
      <c r="B29" s="1228"/>
      <c r="C29" s="1204" t="s">
        <v>53</v>
      </c>
      <c r="D29" s="478" t="s">
        <v>3520</v>
      </c>
      <c r="E29" s="388"/>
      <c r="F29" s="477">
        <v>131280</v>
      </c>
      <c r="G29" s="476">
        <v>208630</v>
      </c>
      <c r="H29" s="477">
        <v>122620</v>
      </c>
      <c r="I29" s="476">
        <v>199970</v>
      </c>
      <c r="J29" s="583" t="s">
        <v>3595</v>
      </c>
      <c r="K29" s="475">
        <v>1200</v>
      </c>
      <c r="L29" s="474">
        <v>1980</v>
      </c>
      <c r="M29" s="473" t="s">
        <v>50</v>
      </c>
      <c r="N29" s="475">
        <v>1110</v>
      </c>
      <c r="O29" s="474">
        <v>1890</v>
      </c>
      <c r="P29" s="473" t="s">
        <v>50</v>
      </c>
      <c r="Q29" s="380"/>
      <c r="R29" s="392"/>
      <c r="S29" s="455"/>
      <c r="T29" s="1082"/>
      <c r="U29" s="581"/>
      <c r="V29" s="593">
        <v>325600</v>
      </c>
      <c r="W29" s="1032"/>
      <c r="X29" s="596">
        <v>3250</v>
      </c>
      <c r="Y29" s="485"/>
      <c r="Z29" s="1035"/>
      <c r="AA29" s="596"/>
      <c r="AB29" s="1032" t="s">
        <v>3595</v>
      </c>
      <c r="AC29" s="1211">
        <v>11680</v>
      </c>
      <c r="AD29" s="493"/>
      <c r="AE29" s="1032"/>
      <c r="AF29" s="1199">
        <v>0</v>
      </c>
      <c r="AG29" s="1194"/>
      <c r="AH29" s="429" t="s">
        <v>52</v>
      </c>
      <c r="AI29" s="470">
        <v>2800</v>
      </c>
      <c r="AJ29" s="469">
        <v>3100</v>
      </c>
      <c r="AK29" s="471">
        <v>2000</v>
      </c>
      <c r="AL29" s="469">
        <v>2000</v>
      </c>
      <c r="AM29" s="1194"/>
      <c r="AN29" s="429" t="s">
        <v>51</v>
      </c>
      <c r="AO29" s="470">
        <v>3500</v>
      </c>
      <c r="AP29" s="469">
        <v>3800</v>
      </c>
      <c r="AQ29" s="468">
        <v>2400</v>
      </c>
      <c r="AR29" s="467">
        <v>2400</v>
      </c>
      <c r="AS29" s="1032"/>
      <c r="AT29" s="593">
        <v>9770</v>
      </c>
      <c r="AU29" s="485"/>
      <c r="AV29" s="571"/>
      <c r="AW29" s="1032"/>
      <c r="AX29" s="1196"/>
      <c r="AY29" s="1032"/>
      <c r="AZ29" s="1199"/>
      <c r="BA29" s="1032"/>
      <c r="BB29" s="593"/>
      <c r="BC29" s="1032"/>
      <c r="BD29" s="1206">
        <v>0.06</v>
      </c>
      <c r="BE29" s="1032"/>
      <c r="BF29" s="466">
        <v>20</v>
      </c>
      <c r="BG29" s="1032"/>
      <c r="BH29" s="466">
        <v>70</v>
      </c>
      <c r="BI29" s="1032"/>
      <c r="BJ29" s="466">
        <v>50</v>
      </c>
      <c r="BK29" s="1032"/>
      <c r="BL29" s="1196"/>
      <c r="BM29" s="1032"/>
      <c r="BN29" s="1199"/>
      <c r="BO29" s="1032"/>
      <c r="BP29" s="1206">
        <v>0.9</v>
      </c>
      <c r="BQ29" s="457"/>
      <c r="BR29" s="412"/>
      <c r="BS29" s="581"/>
      <c r="BT29" s="580"/>
      <c r="BU29" s="580"/>
      <c r="BV29" s="1056"/>
      <c r="BW29" s="364"/>
      <c r="BX29" s="364"/>
      <c r="BY29" s="364"/>
      <c r="BZ29" s="364"/>
      <c r="CA29" s="364"/>
      <c r="CB29" s="364"/>
      <c r="CC29" s="364"/>
      <c r="CD29" s="364"/>
      <c r="CE29" s="364"/>
      <c r="CF29" s="364"/>
      <c r="CG29" s="364"/>
      <c r="CH29" s="364"/>
      <c r="CI29" s="364"/>
    </row>
    <row r="30" spans="1:87" s="374" customFormat="1" ht="12.75" customHeight="1">
      <c r="A30" s="1061"/>
      <c r="B30" s="1228"/>
      <c r="C30" s="1205"/>
      <c r="D30" s="389" t="s">
        <v>3519</v>
      </c>
      <c r="E30" s="388"/>
      <c r="F30" s="387">
        <v>208630</v>
      </c>
      <c r="G30" s="386"/>
      <c r="H30" s="387">
        <v>199970</v>
      </c>
      <c r="I30" s="386"/>
      <c r="J30" s="583" t="s">
        <v>3595</v>
      </c>
      <c r="K30" s="383">
        <v>1980</v>
      </c>
      <c r="L30" s="385"/>
      <c r="M30" s="384" t="s">
        <v>50</v>
      </c>
      <c r="N30" s="383">
        <v>1890</v>
      </c>
      <c r="O30" s="385"/>
      <c r="P30" s="384" t="s">
        <v>50</v>
      </c>
      <c r="Q30" s="380"/>
      <c r="R30" s="392"/>
      <c r="S30" s="487"/>
      <c r="T30" s="1082"/>
      <c r="U30" s="581"/>
      <c r="V30" s="488"/>
      <c r="W30" s="1032"/>
      <c r="X30" s="490"/>
      <c r="Y30" s="489"/>
      <c r="Z30" s="1035"/>
      <c r="AA30" s="488"/>
      <c r="AB30" s="1032"/>
      <c r="AC30" s="1212"/>
      <c r="AD30" s="492"/>
      <c r="AE30" s="1032"/>
      <c r="AF30" s="1200"/>
      <c r="AG30" s="1194"/>
      <c r="AH30" s="586" t="s">
        <v>49</v>
      </c>
      <c r="AI30" s="462">
        <v>2700</v>
      </c>
      <c r="AJ30" s="461">
        <v>3000</v>
      </c>
      <c r="AK30" s="463">
        <v>1900</v>
      </c>
      <c r="AL30" s="461">
        <v>1900</v>
      </c>
      <c r="AM30" s="1194"/>
      <c r="AN30" s="586" t="s">
        <v>48</v>
      </c>
      <c r="AO30" s="462">
        <v>3100</v>
      </c>
      <c r="AP30" s="461">
        <v>3400</v>
      </c>
      <c r="AQ30" s="460">
        <v>2100</v>
      </c>
      <c r="AR30" s="459">
        <v>2100</v>
      </c>
      <c r="AS30" s="1032"/>
      <c r="AT30" s="488"/>
      <c r="AU30" s="485"/>
      <c r="AV30" s="414"/>
      <c r="AW30" s="1032"/>
      <c r="AX30" s="1197"/>
      <c r="AY30" s="1032"/>
      <c r="AZ30" s="1200"/>
      <c r="BA30" s="1032"/>
      <c r="BB30" s="488"/>
      <c r="BC30" s="1032"/>
      <c r="BD30" s="1207"/>
      <c r="BE30" s="1032"/>
      <c r="BF30" s="604"/>
      <c r="BG30" s="1032"/>
      <c r="BH30" s="458" t="s">
        <v>3692</v>
      </c>
      <c r="BI30" s="1032"/>
      <c r="BJ30" s="458" t="s">
        <v>3692</v>
      </c>
      <c r="BK30" s="1032"/>
      <c r="BL30" s="1197"/>
      <c r="BM30" s="1032"/>
      <c r="BN30" s="1200"/>
      <c r="BO30" s="1032"/>
      <c r="BP30" s="1206"/>
      <c r="BQ30" s="457"/>
      <c r="BR30" s="412"/>
      <c r="BS30" s="581"/>
      <c r="BT30" s="580"/>
      <c r="BU30" s="580"/>
      <c r="BV30" s="1056"/>
      <c r="BW30" s="364"/>
      <c r="BX30" s="364"/>
      <c r="BY30" s="364"/>
      <c r="BZ30" s="364"/>
      <c r="CA30" s="364"/>
      <c r="CB30" s="364"/>
      <c r="CC30" s="364"/>
      <c r="CD30" s="364"/>
      <c r="CE30" s="364"/>
      <c r="CF30" s="364"/>
      <c r="CG30" s="364"/>
      <c r="CH30" s="364"/>
      <c r="CI30" s="364"/>
    </row>
    <row r="31" spans="1:87" s="374" customFormat="1" ht="12.75" customHeight="1">
      <c r="A31" s="1061"/>
      <c r="B31" s="1190" t="s">
        <v>3532</v>
      </c>
      <c r="C31" s="1076" t="s">
        <v>59</v>
      </c>
      <c r="D31" s="402" t="s">
        <v>3470</v>
      </c>
      <c r="E31" s="388"/>
      <c r="F31" s="401">
        <v>55370</v>
      </c>
      <c r="G31" s="400">
        <v>63100</v>
      </c>
      <c r="H31" s="401">
        <v>47950</v>
      </c>
      <c r="I31" s="400">
        <v>55680</v>
      </c>
      <c r="J31" s="583" t="s">
        <v>3595</v>
      </c>
      <c r="K31" s="399">
        <v>520</v>
      </c>
      <c r="L31" s="398">
        <v>590</v>
      </c>
      <c r="M31" s="397" t="s">
        <v>50</v>
      </c>
      <c r="N31" s="399">
        <v>450</v>
      </c>
      <c r="O31" s="398">
        <v>520</v>
      </c>
      <c r="P31" s="397" t="s">
        <v>50</v>
      </c>
      <c r="Q31" s="583" t="s">
        <v>3595</v>
      </c>
      <c r="R31" s="396">
        <v>7730</v>
      </c>
      <c r="S31" s="484">
        <v>70</v>
      </c>
      <c r="T31" s="1082"/>
      <c r="U31" s="581"/>
      <c r="V31" s="593" t="s">
        <v>74</v>
      </c>
      <c r="W31" s="1032"/>
      <c r="X31" s="596" t="s">
        <v>74</v>
      </c>
      <c r="Y31" s="602"/>
      <c r="Z31" s="1035"/>
      <c r="AA31" s="593"/>
      <c r="AB31" s="1032" t="s">
        <v>3595</v>
      </c>
      <c r="AC31" s="1213">
        <v>12400</v>
      </c>
      <c r="AD31" s="496"/>
      <c r="AE31" s="1032" t="s">
        <v>3595</v>
      </c>
      <c r="AF31" s="1198">
        <v>50</v>
      </c>
      <c r="AG31" s="1194" t="s">
        <v>3595</v>
      </c>
      <c r="AH31" s="483" t="s">
        <v>58</v>
      </c>
      <c r="AI31" s="482">
        <v>2700</v>
      </c>
      <c r="AJ31" s="481">
        <v>3000</v>
      </c>
      <c r="AK31" s="471">
        <v>1900</v>
      </c>
      <c r="AL31" s="469">
        <v>1900</v>
      </c>
      <c r="AM31" s="1194" t="s">
        <v>3595</v>
      </c>
      <c r="AN31" s="483" t="s">
        <v>57</v>
      </c>
      <c r="AO31" s="482">
        <v>6300</v>
      </c>
      <c r="AP31" s="481">
        <v>7100</v>
      </c>
      <c r="AQ31" s="468">
        <v>4400</v>
      </c>
      <c r="AR31" s="467">
        <v>4400</v>
      </c>
      <c r="AS31" s="1032"/>
      <c r="AT31" s="593" t="s">
        <v>16</v>
      </c>
      <c r="AU31" s="1194" t="s">
        <v>3595</v>
      </c>
      <c r="AV31" s="1209">
        <v>4500</v>
      </c>
      <c r="AW31" s="1032" t="s">
        <v>3595</v>
      </c>
      <c r="AX31" s="1195">
        <v>3160</v>
      </c>
      <c r="AY31" s="1032" t="s">
        <v>3595</v>
      </c>
      <c r="AZ31" s="1198">
        <v>30</v>
      </c>
      <c r="BA31" s="1032"/>
      <c r="BB31" s="593"/>
      <c r="BC31" s="1032" t="s">
        <v>3601</v>
      </c>
      <c r="BD31" s="1202" t="s">
        <v>56</v>
      </c>
      <c r="BE31" s="1032" t="s">
        <v>3601</v>
      </c>
      <c r="BF31" s="390"/>
      <c r="BG31" s="1032" t="s">
        <v>3601</v>
      </c>
      <c r="BH31" s="390"/>
      <c r="BI31" s="1032" t="s">
        <v>3601</v>
      </c>
      <c r="BJ31" s="390"/>
      <c r="BK31" s="1032" t="s">
        <v>3595</v>
      </c>
      <c r="BL31" s="1195">
        <v>3860</v>
      </c>
      <c r="BM31" s="1032" t="s">
        <v>3595</v>
      </c>
      <c r="BN31" s="1198">
        <v>30</v>
      </c>
      <c r="BO31" s="1032"/>
      <c r="BP31" s="1202" t="s">
        <v>3693</v>
      </c>
      <c r="BQ31" s="457"/>
      <c r="BR31" s="412"/>
      <c r="BS31" s="581"/>
      <c r="BT31" s="580"/>
      <c r="BU31" s="580"/>
      <c r="BV31" s="1056"/>
      <c r="BW31" s="364"/>
      <c r="BX31" s="364"/>
      <c r="BY31" s="364"/>
      <c r="BZ31" s="364"/>
      <c r="CA31" s="364"/>
      <c r="CB31" s="364"/>
      <c r="CC31" s="364"/>
      <c r="CD31" s="364"/>
      <c r="CE31" s="364"/>
      <c r="CF31" s="364"/>
      <c r="CG31" s="364"/>
      <c r="CH31" s="364"/>
      <c r="CI31" s="364"/>
    </row>
    <row r="32" spans="1:87" s="374" customFormat="1" ht="12.75" customHeight="1">
      <c r="A32" s="1061"/>
      <c r="B32" s="1191"/>
      <c r="C32" s="1077"/>
      <c r="D32" s="478" t="s">
        <v>3469</v>
      </c>
      <c r="E32" s="388"/>
      <c r="F32" s="477">
        <v>63100</v>
      </c>
      <c r="G32" s="476">
        <v>125040</v>
      </c>
      <c r="H32" s="477">
        <v>55680</v>
      </c>
      <c r="I32" s="476">
        <v>117620</v>
      </c>
      <c r="J32" s="583" t="s">
        <v>3595</v>
      </c>
      <c r="K32" s="475">
        <v>590</v>
      </c>
      <c r="L32" s="474">
        <v>1130</v>
      </c>
      <c r="M32" s="473" t="s">
        <v>50</v>
      </c>
      <c r="N32" s="475">
        <v>520</v>
      </c>
      <c r="O32" s="474">
        <v>1060</v>
      </c>
      <c r="P32" s="473" t="s">
        <v>50</v>
      </c>
      <c r="Q32" s="583" t="s">
        <v>3595</v>
      </c>
      <c r="R32" s="383">
        <v>7730</v>
      </c>
      <c r="S32" s="480">
        <v>70</v>
      </c>
      <c r="T32" s="1082"/>
      <c r="U32" s="581"/>
      <c r="V32" s="593">
        <v>363500</v>
      </c>
      <c r="W32" s="1032"/>
      <c r="X32" s="596">
        <v>3630</v>
      </c>
      <c r="Y32" s="485"/>
      <c r="Z32" s="1035"/>
      <c r="AA32" s="596"/>
      <c r="AB32" s="1032"/>
      <c r="AC32" s="1214"/>
      <c r="AD32" s="495">
        <v>10730</v>
      </c>
      <c r="AE32" s="1032"/>
      <c r="AF32" s="1199"/>
      <c r="AG32" s="1194"/>
      <c r="AH32" s="429" t="s">
        <v>55</v>
      </c>
      <c r="AI32" s="470">
        <v>2600</v>
      </c>
      <c r="AJ32" s="469">
        <v>2800</v>
      </c>
      <c r="AK32" s="471">
        <v>1800</v>
      </c>
      <c r="AL32" s="469">
        <v>1800</v>
      </c>
      <c r="AM32" s="1194"/>
      <c r="AN32" s="429" t="s">
        <v>54</v>
      </c>
      <c r="AO32" s="470">
        <v>3500</v>
      </c>
      <c r="AP32" s="469">
        <v>3900</v>
      </c>
      <c r="AQ32" s="468">
        <v>2400</v>
      </c>
      <c r="AR32" s="467">
        <v>2400</v>
      </c>
      <c r="AS32" s="1032"/>
      <c r="AT32" s="593">
        <v>7500</v>
      </c>
      <c r="AU32" s="1194"/>
      <c r="AV32" s="1210"/>
      <c r="AW32" s="1032"/>
      <c r="AX32" s="1196"/>
      <c r="AY32" s="1032"/>
      <c r="AZ32" s="1199"/>
      <c r="BA32" s="1032"/>
      <c r="BB32" s="593"/>
      <c r="BC32" s="1032"/>
      <c r="BD32" s="1203"/>
      <c r="BE32" s="1032"/>
      <c r="BF32" s="479">
        <v>1810</v>
      </c>
      <c r="BG32" s="1032"/>
      <c r="BH32" s="479">
        <v>6620</v>
      </c>
      <c r="BI32" s="1032"/>
      <c r="BJ32" s="479">
        <v>4320</v>
      </c>
      <c r="BK32" s="1032"/>
      <c r="BL32" s="1196"/>
      <c r="BM32" s="1032"/>
      <c r="BN32" s="1199"/>
      <c r="BO32" s="1032"/>
      <c r="BP32" s="1203"/>
      <c r="BQ32" s="457"/>
      <c r="BR32" s="412"/>
      <c r="BS32" s="581"/>
      <c r="BT32" s="580"/>
      <c r="BU32" s="580"/>
      <c r="BV32" s="1056"/>
      <c r="BW32" s="364"/>
      <c r="BX32" s="364"/>
      <c r="BY32" s="364"/>
      <c r="BZ32" s="364"/>
      <c r="CA32" s="364"/>
      <c r="CB32" s="364"/>
      <c r="CC32" s="364"/>
      <c r="CD32" s="364"/>
      <c r="CE32" s="364"/>
      <c r="CF32" s="364"/>
      <c r="CG32" s="364"/>
      <c r="CH32" s="364"/>
      <c r="CI32" s="364"/>
    </row>
    <row r="33" spans="1:87" s="374" customFormat="1" ht="12.75" customHeight="1">
      <c r="A33" s="1061"/>
      <c r="B33" s="1191"/>
      <c r="C33" s="1204" t="s">
        <v>53</v>
      </c>
      <c r="D33" s="478" t="s">
        <v>3520</v>
      </c>
      <c r="E33" s="388"/>
      <c r="F33" s="477">
        <v>125040</v>
      </c>
      <c r="G33" s="476">
        <v>202390</v>
      </c>
      <c r="H33" s="477">
        <v>117620</v>
      </c>
      <c r="I33" s="476">
        <v>194970</v>
      </c>
      <c r="J33" s="583" t="s">
        <v>3595</v>
      </c>
      <c r="K33" s="475">
        <v>1130</v>
      </c>
      <c r="L33" s="474">
        <v>1910</v>
      </c>
      <c r="M33" s="473" t="s">
        <v>50</v>
      </c>
      <c r="N33" s="475">
        <v>1060</v>
      </c>
      <c r="O33" s="474">
        <v>1840</v>
      </c>
      <c r="P33" s="473" t="s">
        <v>50</v>
      </c>
      <c r="Q33" s="380"/>
      <c r="R33" s="392"/>
      <c r="S33" s="455"/>
      <c r="T33" s="1082"/>
      <c r="U33" s="581"/>
      <c r="V33" s="488"/>
      <c r="W33" s="1032"/>
      <c r="X33" s="490"/>
      <c r="Y33" s="489"/>
      <c r="Z33" s="1035"/>
      <c r="AA33" s="488"/>
      <c r="AB33" s="1032" t="s">
        <v>3595</v>
      </c>
      <c r="AC33" s="1211">
        <v>10730</v>
      </c>
      <c r="AD33" s="493"/>
      <c r="AE33" s="1032"/>
      <c r="AF33" s="1199">
        <v>0</v>
      </c>
      <c r="AG33" s="1194"/>
      <c r="AH33" s="429" t="s">
        <v>52</v>
      </c>
      <c r="AI33" s="470">
        <v>2400</v>
      </c>
      <c r="AJ33" s="469">
        <v>2700</v>
      </c>
      <c r="AK33" s="471">
        <v>1700</v>
      </c>
      <c r="AL33" s="469">
        <v>1700</v>
      </c>
      <c r="AM33" s="1194"/>
      <c r="AN33" s="429" t="s">
        <v>51</v>
      </c>
      <c r="AO33" s="470">
        <v>3000</v>
      </c>
      <c r="AP33" s="469">
        <v>3400</v>
      </c>
      <c r="AQ33" s="468">
        <v>2100</v>
      </c>
      <c r="AR33" s="467">
        <v>2100</v>
      </c>
      <c r="AS33" s="1032"/>
      <c r="AT33" s="488"/>
      <c r="AU33" s="485"/>
      <c r="AV33" s="571"/>
      <c r="AW33" s="1032"/>
      <c r="AX33" s="1196"/>
      <c r="AY33" s="1032"/>
      <c r="AZ33" s="1199"/>
      <c r="BA33" s="1032"/>
      <c r="BB33" s="488"/>
      <c r="BC33" s="1032"/>
      <c r="BD33" s="1206">
        <v>0.06</v>
      </c>
      <c r="BE33" s="1032"/>
      <c r="BF33" s="466">
        <v>10</v>
      </c>
      <c r="BG33" s="1032"/>
      <c r="BH33" s="466">
        <v>60</v>
      </c>
      <c r="BI33" s="1032"/>
      <c r="BJ33" s="466">
        <v>40</v>
      </c>
      <c r="BK33" s="1032"/>
      <c r="BL33" s="1196"/>
      <c r="BM33" s="1032"/>
      <c r="BN33" s="1199"/>
      <c r="BO33" s="1032"/>
      <c r="BP33" s="1206">
        <v>0.92</v>
      </c>
      <c r="BQ33" s="457"/>
      <c r="BR33" s="412"/>
      <c r="BS33" s="581"/>
      <c r="BT33" s="580"/>
      <c r="BU33" s="580"/>
      <c r="BV33" s="1056"/>
      <c r="BW33" s="364"/>
      <c r="BX33" s="364"/>
      <c r="BY33" s="364"/>
      <c r="BZ33" s="364"/>
      <c r="CA33" s="364"/>
      <c r="CB33" s="364"/>
      <c r="CC33" s="364"/>
      <c r="CD33" s="364"/>
      <c r="CE33" s="364"/>
      <c r="CF33" s="364"/>
      <c r="CG33" s="364"/>
      <c r="CH33" s="364"/>
      <c r="CI33" s="364"/>
    </row>
    <row r="34" spans="1:87" s="374" customFormat="1" ht="12.75" customHeight="1">
      <c r="A34" s="1061"/>
      <c r="B34" s="1191"/>
      <c r="C34" s="1205"/>
      <c r="D34" s="389" t="s">
        <v>3519</v>
      </c>
      <c r="E34" s="388"/>
      <c r="F34" s="387">
        <v>202390</v>
      </c>
      <c r="G34" s="386"/>
      <c r="H34" s="387">
        <v>194970</v>
      </c>
      <c r="I34" s="386"/>
      <c r="J34" s="583" t="s">
        <v>3595</v>
      </c>
      <c r="K34" s="383">
        <v>1910</v>
      </c>
      <c r="L34" s="385"/>
      <c r="M34" s="384" t="s">
        <v>50</v>
      </c>
      <c r="N34" s="383">
        <v>1840</v>
      </c>
      <c r="O34" s="385"/>
      <c r="P34" s="384" t="s">
        <v>50</v>
      </c>
      <c r="Q34" s="380"/>
      <c r="R34" s="392"/>
      <c r="S34" s="487"/>
      <c r="T34" s="1082"/>
      <c r="U34" s="581"/>
      <c r="V34" s="593" t="s">
        <v>73</v>
      </c>
      <c r="W34" s="1032"/>
      <c r="X34" s="596" t="s">
        <v>73</v>
      </c>
      <c r="Y34" s="602"/>
      <c r="Z34" s="1035"/>
      <c r="AA34" s="593"/>
      <c r="AB34" s="1032"/>
      <c r="AC34" s="1212"/>
      <c r="AD34" s="492"/>
      <c r="AE34" s="1032"/>
      <c r="AF34" s="1200"/>
      <c r="AG34" s="1194"/>
      <c r="AH34" s="586" t="s">
        <v>49</v>
      </c>
      <c r="AI34" s="462">
        <v>2300</v>
      </c>
      <c r="AJ34" s="461">
        <v>2600</v>
      </c>
      <c r="AK34" s="463">
        <v>1600</v>
      </c>
      <c r="AL34" s="461">
        <v>1600</v>
      </c>
      <c r="AM34" s="1194"/>
      <c r="AN34" s="586" t="s">
        <v>48</v>
      </c>
      <c r="AO34" s="462">
        <v>2700</v>
      </c>
      <c r="AP34" s="461">
        <v>3000</v>
      </c>
      <c r="AQ34" s="460">
        <v>1900</v>
      </c>
      <c r="AR34" s="459">
        <v>1900</v>
      </c>
      <c r="AS34" s="1032"/>
      <c r="AT34" s="593" t="s">
        <v>17</v>
      </c>
      <c r="AU34" s="485"/>
      <c r="AV34" s="414"/>
      <c r="AW34" s="1032"/>
      <c r="AX34" s="1197"/>
      <c r="AY34" s="1032"/>
      <c r="AZ34" s="1200"/>
      <c r="BA34" s="1032"/>
      <c r="BB34" s="593"/>
      <c r="BC34" s="1032"/>
      <c r="BD34" s="1207"/>
      <c r="BE34" s="1032"/>
      <c r="BF34" s="604"/>
      <c r="BG34" s="1032"/>
      <c r="BH34" s="458" t="s">
        <v>3692</v>
      </c>
      <c r="BI34" s="1032"/>
      <c r="BJ34" s="458" t="s">
        <v>3692</v>
      </c>
      <c r="BK34" s="1032"/>
      <c r="BL34" s="1197"/>
      <c r="BM34" s="1032"/>
      <c r="BN34" s="1200"/>
      <c r="BO34" s="1032"/>
      <c r="BP34" s="1206"/>
      <c r="BQ34" s="457"/>
      <c r="BR34" s="412"/>
      <c r="BS34" s="581"/>
      <c r="BT34" s="580"/>
      <c r="BU34" s="580"/>
      <c r="BV34" s="1056"/>
      <c r="BW34" s="364"/>
      <c r="BX34" s="364"/>
      <c r="BY34" s="364"/>
      <c r="BZ34" s="364"/>
      <c r="CA34" s="364"/>
      <c r="CB34" s="364"/>
      <c r="CC34" s="364"/>
      <c r="CD34" s="364"/>
      <c r="CE34" s="364"/>
      <c r="CF34" s="364"/>
      <c r="CG34" s="364"/>
      <c r="CH34" s="364"/>
      <c r="CI34" s="364"/>
    </row>
    <row r="35" spans="1:87" s="374" customFormat="1" ht="12.75" customHeight="1">
      <c r="A35" s="1061"/>
      <c r="B35" s="1227" t="s">
        <v>3531</v>
      </c>
      <c r="C35" s="1076" t="s">
        <v>59</v>
      </c>
      <c r="D35" s="402" t="s">
        <v>3470</v>
      </c>
      <c r="E35" s="388"/>
      <c r="F35" s="401">
        <v>50750</v>
      </c>
      <c r="G35" s="400">
        <v>58480</v>
      </c>
      <c r="H35" s="401">
        <v>44260</v>
      </c>
      <c r="I35" s="400">
        <v>51990</v>
      </c>
      <c r="J35" s="583" t="s">
        <v>3595</v>
      </c>
      <c r="K35" s="399">
        <v>480</v>
      </c>
      <c r="L35" s="398">
        <v>550</v>
      </c>
      <c r="M35" s="397" t="s">
        <v>50</v>
      </c>
      <c r="N35" s="399">
        <v>410</v>
      </c>
      <c r="O35" s="398">
        <v>480</v>
      </c>
      <c r="P35" s="397" t="s">
        <v>50</v>
      </c>
      <c r="Q35" s="583" t="s">
        <v>3595</v>
      </c>
      <c r="R35" s="396">
        <v>7730</v>
      </c>
      <c r="S35" s="484">
        <v>70</v>
      </c>
      <c r="T35" s="1082"/>
      <c r="U35" s="581"/>
      <c r="V35" s="593">
        <v>401500</v>
      </c>
      <c r="W35" s="1032"/>
      <c r="X35" s="596">
        <v>4010</v>
      </c>
      <c r="Y35" s="485"/>
      <c r="Z35" s="1035"/>
      <c r="AA35" s="596"/>
      <c r="AB35" s="1032" t="s">
        <v>3595</v>
      </c>
      <c r="AC35" s="1213">
        <v>11690</v>
      </c>
      <c r="AD35" s="496"/>
      <c r="AE35" s="1032" t="s">
        <v>3595</v>
      </c>
      <c r="AF35" s="1198">
        <v>40</v>
      </c>
      <c r="AG35" s="1194" t="s">
        <v>3595</v>
      </c>
      <c r="AH35" s="483" t="s">
        <v>58</v>
      </c>
      <c r="AI35" s="482">
        <v>3100</v>
      </c>
      <c r="AJ35" s="481">
        <v>3400</v>
      </c>
      <c r="AK35" s="471">
        <v>2100</v>
      </c>
      <c r="AL35" s="469">
        <v>2100</v>
      </c>
      <c r="AM35" s="1194" t="s">
        <v>3595</v>
      </c>
      <c r="AN35" s="483" t="s">
        <v>57</v>
      </c>
      <c r="AO35" s="482">
        <v>7100</v>
      </c>
      <c r="AP35" s="481">
        <v>7900</v>
      </c>
      <c r="AQ35" s="468">
        <v>4900</v>
      </c>
      <c r="AR35" s="467">
        <v>4900</v>
      </c>
      <c r="AS35" s="1032"/>
      <c r="AT35" s="593">
        <v>6130</v>
      </c>
      <c r="AU35" s="1194" t="s">
        <v>3595</v>
      </c>
      <c r="AV35" s="1209">
        <v>4500</v>
      </c>
      <c r="AW35" s="1032" t="s">
        <v>3595</v>
      </c>
      <c r="AX35" s="1195">
        <v>2760</v>
      </c>
      <c r="AY35" s="1032" t="s">
        <v>3595</v>
      </c>
      <c r="AZ35" s="1198">
        <v>30</v>
      </c>
      <c r="BA35" s="1032"/>
      <c r="BB35" s="593"/>
      <c r="BC35" s="1032" t="s">
        <v>3601</v>
      </c>
      <c r="BD35" s="1202" t="s">
        <v>56</v>
      </c>
      <c r="BE35" s="1032" t="s">
        <v>3601</v>
      </c>
      <c r="BF35" s="390"/>
      <c r="BG35" s="1032" t="s">
        <v>3601</v>
      </c>
      <c r="BH35" s="390"/>
      <c r="BI35" s="1032" t="s">
        <v>3601</v>
      </c>
      <c r="BJ35" s="390"/>
      <c r="BK35" s="1032" t="s">
        <v>3595</v>
      </c>
      <c r="BL35" s="1195">
        <v>3370</v>
      </c>
      <c r="BM35" s="1032" t="s">
        <v>3595</v>
      </c>
      <c r="BN35" s="1198">
        <v>30</v>
      </c>
      <c r="BO35" s="1032"/>
      <c r="BP35" s="1202" t="s">
        <v>3693</v>
      </c>
      <c r="BQ35" s="457"/>
      <c r="BR35" s="412"/>
      <c r="BS35" s="581"/>
      <c r="BT35" s="580"/>
      <c r="BU35" s="580"/>
      <c r="BV35" s="1056"/>
      <c r="BW35" s="364"/>
      <c r="BX35" s="364"/>
      <c r="BY35" s="364"/>
      <c r="BZ35" s="364"/>
      <c r="CA35" s="364"/>
      <c r="CB35" s="364"/>
      <c r="CC35" s="364"/>
      <c r="CD35" s="364"/>
      <c r="CE35" s="364"/>
      <c r="CF35" s="364"/>
      <c r="CG35" s="364"/>
      <c r="CH35" s="364"/>
      <c r="CI35" s="364"/>
    </row>
    <row r="36" spans="1:87" s="374" customFormat="1" ht="12.75" customHeight="1">
      <c r="A36" s="1061"/>
      <c r="B36" s="1229"/>
      <c r="C36" s="1077"/>
      <c r="D36" s="478" t="s">
        <v>3469</v>
      </c>
      <c r="E36" s="388"/>
      <c r="F36" s="477">
        <v>58480</v>
      </c>
      <c r="G36" s="476">
        <v>120420</v>
      </c>
      <c r="H36" s="477">
        <v>51990</v>
      </c>
      <c r="I36" s="476">
        <v>113930</v>
      </c>
      <c r="J36" s="583" t="s">
        <v>3595</v>
      </c>
      <c r="K36" s="475">
        <v>550</v>
      </c>
      <c r="L36" s="474">
        <v>1090</v>
      </c>
      <c r="M36" s="473" t="s">
        <v>50</v>
      </c>
      <c r="N36" s="475">
        <v>480</v>
      </c>
      <c r="O36" s="474">
        <v>1020</v>
      </c>
      <c r="P36" s="473" t="s">
        <v>50</v>
      </c>
      <c r="Q36" s="583" t="s">
        <v>3595</v>
      </c>
      <c r="R36" s="383">
        <v>7730</v>
      </c>
      <c r="S36" s="480">
        <v>70</v>
      </c>
      <c r="T36" s="1082"/>
      <c r="U36" s="581"/>
      <c r="V36" s="488"/>
      <c r="W36" s="1032"/>
      <c r="X36" s="490"/>
      <c r="Y36" s="489"/>
      <c r="Z36" s="1035"/>
      <c r="AA36" s="488"/>
      <c r="AB36" s="1032"/>
      <c r="AC36" s="1214"/>
      <c r="AD36" s="495">
        <v>10010</v>
      </c>
      <c r="AE36" s="1032"/>
      <c r="AF36" s="1199"/>
      <c r="AG36" s="1194"/>
      <c r="AH36" s="429" t="s">
        <v>55</v>
      </c>
      <c r="AI36" s="470">
        <v>3000</v>
      </c>
      <c r="AJ36" s="469">
        <v>3300</v>
      </c>
      <c r="AK36" s="471">
        <v>2100</v>
      </c>
      <c r="AL36" s="469">
        <v>2100</v>
      </c>
      <c r="AM36" s="1194"/>
      <c r="AN36" s="429" t="s">
        <v>54</v>
      </c>
      <c r="AO36" s="470">
        <v>3900</v>
      </c>
      <c r="AP36" s="469">
        <v>4300</v>
      </c>
      <c r="AQ36" s="468">
        <v>2700</v>
      </c>
      <c r="AR36" s="467">
        <v>2700</v>
      </c>
      <c r="AS36" s="1032"/>
      <c r="AT36" s="488"/>
      <c r="AU36" s="1194"/>
      <c r="AV36" s="1210"/>
      <c r="AW36" s="1032"/>
      <c r="AX36" s="1196"/>
      <c r="AY36" s="1032"/>
      <c r="AZ36" s="1199"/>
      <c r="BA36" s="1032"/>
      <c r="BB36" s="488"/>
      <c r="BC36" s="1032"/>
      <c r="BD36" s="1203"/>
      <c r="BE36" s="1032"/>
      <c r="BF36" s="479">
        <v>1590</v>
      </c>
      <c r="BG36" s="1032"/>
      <c r="BH36" s="479">
        <v>5800</v>
      </c>
      <c r="BI36" s="1032"/>
      <c r="BJ36" s="479">
        <v>3780</v>
      </c>
      <c r="BK36" s="1032"/>
      <c r="BL36" s="1196"/>
      <c r="BM36" s="1032"/>
      <c r="BN36" s="1199"/>
      <c r="BO36" s="1032"/>
      <c r="BP36" s="1203"/>
      <c r="BQ36" s="457"/>
      <c r="BR36" s="412"/>
      <c r="BS36" s="581"/>
      <c r="BT36" s="580"/>
      <c r="BU36" s="580"/>
      <c r="BV36" s="1056"/>
      <c r="BW36" s="364"/>
      <c r="BX36" s="364"/>
      <c r="BY36" s="364"/>
      <c r="BZ36" s="364"/>
      <c r="CA36" s="364"/>
      <c r="CB36" s="364"/>
      <c r="CC36" s="364"/>
      <c r="CD36" s="364"/>
      <c r="CE36" s="364"/>
      <c r="CF36" s="364"/>
      <c r="CG36" s="364"/>
      <c r="CH36" s="364"/>
      <c r="CI36" s="364"/>
    </row>
    <row r="37" spans="1:87" s="374" customFormat="1" ht="12.75" customHeight="1">
      <c r="A37" s="1061"/>
      <c r="B37" s="1229"/>
      <c r="C37" s="1204" t="s">
        <v>53</v>
      </c>
      <c r="D37" s="478" t="s">
        <v>3520</v>
      </c>
      <c r="E37" s="388"/>
      <c r="F37" s="477">
        <v>120420</v>
      </c>
      <c r="G37" s="476">
        <v>197770</v>
      </c>
      <c r="H37" s="477">
        <v>113930</v>
      </c>
      <c r="I37" s="476">
        <v>191280</v>
      </c>
      <c r="J37" s="583" t="s">
        <v>3595</v>
      </c>
      <c r="K37" s="475">
        <v>1090</v>
      </c>
      <c r="L37" s="474">
        <v>1870</v>
      </c>
      <c r="M37" s="473" t="s">
        <v>50</v>
      </c>
      <c r="N37" s="475">
        <v>1020</v>
      </c>
      <c r="O37" s="474">
        <v>1800</v>
      </c>
      <c r="P37" s="473" t="s">
        <v>50</v>
      </c>
      <c r="Q37" s="380"/>
      <c r="R37" s="392"/>
      <c r="S37" s="455"/>
      <c r="T37" s="1082"/>
      <c r="U37" s="581"/>
      <c r="V37" s="593" t="s">
        <v>72</v>
      </c>
      <c r="W37" s="1032"/>
      <c r="X37" s="596" t="s">
        <v>72</v>
      </c>
      <c r="Y37" s="602"/>
      <c r="Z37" s="1035"/>
      <c r="AA37" s="593"/>
      <c r="AB37" s="1032" t="s">
        <v>3595</v>
      </c>
      <c r="AC37" s="1211">
        <v>10010</v>
      </c>
      <c r="AD37" s="493"/>
      <c r="AE37" s="1032"/>
      <c r="AF37" s="1199">
        <v>0</v>
      </c>
      <c r="AG37" s="1194"/>
      <c r="AH37" s="429" t="s">
        <v>52</v>
      </c>
      <c r="AI37" s="470">
        <v>2800</v>
      </c>
      <c r="AJ37" s="469">
        <v>3100</v>
      </c>
      <c r="AK37" s="471">
        <v>1900</v>
      </c>
      <c r="AL37" s="469">
        <v>1900</v>
      </c>
      <c r="AM37" s="1194"/>
      <c r="AN37" s="429" t="s">
        <v>51</v>
      </c>
      <c r="AO37" s="470">
        <v>3400</v>
      </c>
      <c r="AP37" s="469">
        <v>3800</v>
      </c>
      <c r="AQ37" s="468">
        <v>2300</v>
      </c>
      <c r="AR37" s="467">
        <v>2300</v>
      </c>
      <c r="AS37" s="1032"/>
      <c r="AT37" s="593" t="s">
        <v>18</v>
      </c>
      <c r="AU37" s="485"/>
      <c r="AV37" s="571"/>
      <c r="AW37" s="1032"/>
      <c r="AX37" s="1196"/>
      <c r="AY37" s="1032"/>
      <c r="AZ37" s="1199"/>
      <c r="BA37" s="1032"/>
      <c r="BB37" s="593"/>
      <c r="BC37" s="1032"/>
      <c r="BD37" s="1206">
        <v>0.06</v>
      </c>
      <c r="BE37" s="1032"/>
      <c r="BF37" s="466">
        <v>10</v>
      </c>
      <c r="BG37" s="1032"/>
      <c r="BH37" s="466">
        <v>50</v>
      </c>
      <c r="BI37" s="1032"/>
      <c r="BJ37" s="466">
        <v>30</v>
      </c>
      <c r="BK37" s="1032"/>
      <c r="BL37" s="1196"/>
      <c r="BM37" s="1032"/>
      <c r="BN37" s="1199"/>
      <c r="BO37" s="1032"/>
      <c r="BP37" s="1206">
        <v>0.89</v>
      </c>
      <c r="BQ37" s="457"/>
      <c r="BR37" s="412"/>
      <c r="BS37" s="581"/>
      <c r="BT37" s="580"/>
      <c r="BU37" s="580"/>
      <c r="BV37" s="1056"/>
      <c r="BW37" s="364"/>
      <c r="BX37" s="364"/>
      <c r="BY37" s="364"/>
      <c r="BZ37" s="364"/>
      <c r="CA37" s="364"/>
      <c r="CB37" s="364"/>
      <c r="CC37" s="364"/>
      <c r="CD37" s="364"/>
      <c r="CE37" s="364"/>
      <c r="CF37" s="364"/>
      <c r="CG37" s="364"/>
      <c r="CH37" s="364"/>
      <c r="CI37" s="364"/>
    </row>
    <row r="38" spans="1:87" s="374" customFormat="1" ht="12.75" customHeight="1">
      <c r="A38" s="1061"/>
      <c r="B38" s="1229"/>
      <c r="C38" s="1205"/>
      <c r="D38" s="389" t="s">
        <v>3519</v>
      </c>
      <c r="E38" s="388"/>
      <c r="F38" s="387">
        <v>197770</v>
      </c>
      <c r="G38" s="386"/>
      <c r="H38" s="387">
        <v>191280</v>
      </c>
      <c r="I38" s="386"/>
      <c r="J38" s="583" t="s">
        <v>3595</v>
      </c>
      <c r="K38" s="383">
        <v>1870</v>
      </c>
      <c r="L38" s="385"/>
      <c r="M38" s="384" t="s">
        <v>50</v>
      </c>
      <c r="N38" s="383">
        <v>1800</v>
      </c>
      <c r="O38" s="385"/>
      <c r="P38" s="384" t="s">
        <v>50</v>
      </c>
      <c r="Q38" s="380"/>
      <c r="R38" s="392"/>
      <c r="S38" s="487"/>
      <c r="T38" s="1082"/>
      <c r="U38" s="581"/>
      <c r="V38" s="593">
        <v>439400</v>
      </c>
      <c r="W38" s="1032"/>
      <c r="X38" s="596">
        <v>4390</v>
      </c>
      <c r="Y38" s="485"/>
      <c r="Z38" s="1035"/>
      <c r="AA38" s="596"/>
      <c r="AB38" s="1032"/>
      <c r="AC38" s="1212"/>
      <c r="AD38" s="492"/>
      <c r="AE38" s="1032"/>
      <c r="AF38" s="1200"/>
      <c r="AG38" s="1194"/>
      <c r="AH38" s="586" t="s">
        <v>49</v>
      </c>
      <c r="AI38" s="462">
        <v>2700</v>
      </c>
      <c r="AJ38" s="461">
        <v>2900</v>
      </c>
      <c r="AK38" s="463">
        <v>1800</v>
      </c>
      <c r="AL38" s="461">
        <v>1800</v>
      </c>
      <c r="AM38" s="1194"/>
      <c r="AN38" s="586" t="s">
        <v>48</v>
      </c>
      <c r="AO38" s="462">
        <v>3000</v>
      </c>
      <c r="AP38" s="461">
        <v>3400</v>
      </c>
      <c r="AQ38" s="460">
        <v>2100</v>
      </c>
      <c r="AR38" s="459">
        <v>2100</v>
      </c>
      <c r="AS38" s="1032"/>
      <c r="AT38" s="593">
        <v>5220</v>
      </c>
      <c r="AU38" s="485"/>
      <c r="AV38" s="414"/>
      <c r="AW38" s="1032"/>
      <c r="AX38" s="1197"/>
      <c r="AY38" s="1032"/>
      <c r="AZ38" s="1200"/>
      <c r="BA38" s="1032"/>
      <c r="BB38" s="593"/>
      <c r="BC38" s="1032"/>
      <c r="BD38" s="1207"/>
      <c r="BE38" s="1032"/>
      <c r="BF38" s="604"/>
      <c r="BG38" s="1032"/>
      <c r="BH38" s="458" t="s">
        <v>3692</v>
      </c>
      <c r="BI38" s="1032"/>
      <c r="BJ38" s="458" t="s">
        <v>3692</v>
      </c>
      <c r="BK38" s="1032"/>
      <c r="BL38" s="1197"/>
      <c r="BM38" s="1032"/>
      <c r="BN38" s="1200"/>
      <c r="BO38" s="1032"/>
      <c r="BP38" s="1206"/>
      <c r="BQ38" s="457"/>
      <c r="BR38" s="412"/>
      <c r="BS38" s="581"/>
      <c r="BT38" s="580"/>
      <c r="BU38" s="580"/>
      <c r="BV38" s="1056"/>
      <c r="BW38" s="364"/>
      <c r="BX38" s="364"/>
      <c r="BY38" s="364"/>
      <c r="BZ38" s="364"/>
      <c r="CA38" s="364"/>
      <c r="CB38" s="364"/>
      <c r="CC38" s="364"/>
      <c r="CD38" s="364"/>
      <c r="CE38" s="364"/>
      <c r="CF38" s="364"/>
      <c r="CG38" s="364"/>
      <c r="CH38" s="364"/>
      <c r="CI38" s="364"/>
    </row>
    <row r="39" spans="1:87" s="374" customFormat="1" ht="12.75" customHeight="1">
      <c r="A39" s="1061"/>
      <c r="B39" s="1227" t="s">
        <v>3530</v>
      </c>
      <c r="C39" s="1076" t="s">
        <v>59</v>
      </c>
      <c r="D39" s="402" t="s">
        <v>3470</v>
      </c>
      <c r="E39" s="388"/>
      <c r="F39" s="401">
        <v>47100</v>
      </c>
      <c r="G39" s="400">
        <v>54830</v>
      </c>
      <c r="H39" s="401">
        <v>41330</v>
      </c>
      <c r="I39" s="400">
        <v>49060</v>
      </c>
      <c r="J39" s="583" t="s">
        <v>3595</v>
      </c>
      <c r="K39" s="399">
        <v>440</v>
      </c>
      <c r="L39" s="398">
        <v>510</v>
      </c>
      <c r="M39" s="397" t="s">
        <v>50</v>
      </c>
      <c r="N39" s="399">
        <v>380</v>
      </c>
      <c r="O39" s="398">
        <v>450</v>
      </c>
      <c r="P39" s="397" t="s">
        <v>50</v>
      </c>
      <c r="Q39" s="583" t="s">
        <v>3595</v>
      </c>
      <c r="R39" s="396">
        <v>7730</v>
      </c>
      <c r="S39" s="484">
        <v>70</v>
      </c>
      <c r="T39" s="1082"/>
      <c r="U39" s="581"/>
      <c r="V39" s="488"/>
      <c r="W39" s="1032"/>
      <c r="X39" s="490"/>
      <c r="Y39" s="489"/>
      <c r="Z39" s="1035"/>
      <c r="AA39" s="488"/>
      <c r="AB39" s="1032" t="s">
        <v>3595</v>
      </c>
      <c r="AC39" s="1213">
        <v>11140</v>
      </c>
      <c r="AD39" s="496"/>
      <c r="AE39" s="1032" t="s">
        <v>3595</v>
      </c>
      <c r="AF39" s="1198">
        <v>40</v>
      </c>
      <c r="AG39" s="1194" t="s">
        <v>3595</v>
      </c>
      <c r="AH39" s="483" t="s">
        <v>58</v>
      </c>
      <c r="AI39" s="482">
        <v>2700</v>
      </c>
      <c r="AJ39" s="481">
        <v>3000</v>
      </c>
      <c r="AK39" s="471">
        <v>1900</v>
      </c>
      <c r="AL39" s="469">
        <v>1900</v>
      </c>
      <c r="AM39" s="1194" t="s">
        <v>3595</v>
      </c>
      <c r="AN39" s="483" t="s">
        <v>57</v>
      </c>
      <c r="AO39" s="482">
        <v>6300</v>
      </c>
      <c r="AP39" s="481">
        <v>7100</v>
      </c>
      <c r="AQ39" s="468">
        <v>4400</v>
      </c>
      <c r="AR39" s="467">
        <v>4400</v>
      </c>
      <c r="AS39" s="1032"/>
      <c r="AT39" s="488"/>
      <c r="AU39" s="1194" t="s">
        <v>3595</v>
      </c>
      <c r="AV39" s="1209">
        <v>4500</v>
      </c>
      <c r="AW39" s="1032" t="s">
        <v>3595</v>
      </c>
      <c r="AX39" s="1195">
        <v>2460</v>
      </c>
      <c r="AY39" s="1032" t="s">
        <v>3595</v>
      </c>
      <c r="AZ39" s="1198">
        <v>30</v>
      </c>
      <c r="BA39" s="1032"/>
      <c r="BB39" s="488"/>
      <c r="BC39" s="1032" t="s">
        <v>3601</v>
      </c>
      <c r="BD39" s="1202" t="s">
        <v>56</v>
      </c>
      <c r="BE39" s="1032" t="s">
        <v>3601</v>
      </c>
      <c r="BF39" s="390"/>
      <c r="BG39" s="1032" t="s">
        <v>3601</v>
      </c>
      <c r="BH39" s="390"/>
      <c r="BI39" s="1032" t="s">
        <v>3601</v>
      </c>
      <c r="BJ39" s="390"/>
      <c r="BK39" s="1032" t="s">
        <v>3595</v>
      </c>
      <c r="BL39" s="1195">
        <v>3000</v>
      </c>
      <c r="BM39" s="1032" t="s">
        <v>3595</v>
      </c>
      <c r="BN39" s="1198">
        <v>30</v>
      </c>
      <c r="BO39" s="1032"/>
      <c r="BP39" s="1202" t="s">
        <v>3693</v>
      </c>
      <c r="BQ39" s="457"/>
      <c r="BR39" s="412"/>
      <c r="BS39" s="581"/>
      <c r="BT39" s="580"/>
      <c r="BU39" s="580"/>
      <c r="BV39" s="1056"/>
      <c r="BW39" s="364"/>
      <c r="BX39" s="364"/>
      <c r="BY39" s="364"/>
      <c r="BZ39" s="364"/>
      <c r="CA39" s="364"/>
      <c r="CB39" s="364"/>
      <c r="CC39" s="364"/>
      <c r="CD39" s="364"/>
      <c r="CE39" s="364"/>
      <c r="CF39" s="364"/>
      <c r="CG39" s="364"/>
      <c r="CH39" s="364"/>
      <c r="CI39" s="364"/>
    </row>
    <row r="40" spans="1:87" s="374" customFormat="1" ht="12.75" customHeight="1">
      <c r="A40" s="1061"/>
      <c r="B40" s="1229"/>
      <c r="C40" s="1077"/>
      <c r="D40" s="478" t="s">
        <v>3469</v>
      </c>
      <c r="E40" s="388"/>
      <c r="F40" s="477">
        <v>54830</v>
      </c>
      <c r="G40" s="476">
        <v>116770</v>
      </c>
      <c r="H40" s="477">
        <v>49060</v>
      </c>
      <c r="I40" s="476">
        <v>111000</v>
      </c>
      <c r="J40" s="583" t="s">
        <v>3595</v>
      </c>
      <c r="K40" s="475">
        <v>510</v>
      </c>
      <c r="L40" s="474">
        <v>1050</v>
      </c>
      <c r="M40" s="473" t="s">
        <v>50</v>
      </c>
      <c r="N40" s="475">
        <v>450</v>
      </c>
      <c r="O40" s="474">
        <v>990</v>
      </c>
      <c r="P40" s="473" t="s">
        <v>50</v>
      </c>
      <c r="Q40" s="583" t="s">
        <v>3595</v>
      </c>
      <c r="R40" s="383">
        <v>7730</v>
      </c>
      <c r="S40" s="480">
        <v>70</v>
      </c>
      <c r="T40" s="1082"/>
      <c r="U40" s="581"/>
      <c r="V40" s="593" t="s">
        <v>71</v>
      </c>
      <c r="W40" s="1032"/>
      <c r="X40" s="596" t="s">
        <v>71</v>
      </c>
      <c r="Y40" s="602"/>
      <c r="Z40" s="1035"/>
      <c r="AA40" s="593" t="s">
        <v>70</v>
      </c>
      <c r="AB40" s="1032"/>
      <c r="AC40" s="1214"/>
      <c r="AD40" s="495">
        <v>9460</v>
      </c>
      <c r="AE40" s="1032"/>
      <c r="AF40" s="1199"/>
      <c r="AG40" s="1194"/>
      <c r="AH40" s="429" t="s">
        <v>55</v>
      </c>
      <c r="AI40" s="470">
        <v>2600</v>
      </c>
      <c r="AJ40" s="469">
        <v>2900</v>
      </c>
      <c r="AK40" s="471">
        <v>1800</v>
      </c>
      <c r="AL40" s="469">
        <v>1800</v>
      </c>
      <c r="AM40" s="1194"/>
      <c r="AN40" s="429" t="s">
        <v>54</v>
      </c>
      <c r="AO40" s="470">
        <v>3500</v>
      </c>
      <c r="AP40" s="469">
        <v>3900</v>
      </c>
      <c r="AQ40" s="468">
        <v>2400</v>
      </c>
      <c r="AR40" s="467">
        <v>2400</v>
      </c>
      <c r="AS40" s="1032"/>
      <c r="AT40" s="593" t="s">
        <v>19</v>
      </c>
      <c r="AU40" s="1194"/>
      <c r="AV40" s="1210"/>
      <c r="AW40" s="1032"/>
      <c r="AX40" s="1196"/>
      <c r="AY40" s="1032"/>
      <c r="AZ40" s="1199"/>
      <c r="BA40" s="1032"/>
      <c r="BB40" s="593"/>
      <c r="BC40" s="1032"/>
      <c r="BD40" s="1203"/>
      <c r="BE40" s="1032"/>
      <c r="BF40" s="479">
        <v>1410</v>
      </c>
      <c r="BG40" s="1032"/>
      <c r="BH40" s="479">
        <v>5150</v>
      </c>
      <c r="BI40" s="1032"/>
      <c r="BJ40" s="479">
        <v>3360</v>
      </c>
      <c r="BK40" s="1032"/>
      <c r="BL40" s="1196"/>
      <c r="BM40" s="1032"/>
      <c r="BN40" s="1199"/>
      <c r="BO40" s="1032"/>
      <c r="BP40" s="1203"/>
      <c r="BQ40" s="457"/>
      <c r="BR40" s="412"/>
      <c r="BS40" s="581"/>
      <c r="BT40" s="580"/>
      <c r="BU40" s="580"/>
      <c r="BV40" s="1056"/>
      <c r="BW40" s="364"/>
      <c r="BX40" s="364"/>
      <c r="BY40" s="364"/>
      <c r="BZ40" s="364"/>
      <c r="CA40" s="364"/>
      <c r="CB40" s="364"/>
      <c r="CC40" s="364"/>
      <c r="CD40" s="364"/>
      <c r="CE40" s="364"/>
      <c r="CF40" s="364"/>
      <c r="CG40" s="364"/>
      <c r="CH40" s="364"/>
      <c r="CI40" s="364"/>
    </row>
    <row r="41" spans="1:87" s="374" customFormat="1" ht="12.75" customHeight="1">
      <c r="A41" s="1061"/>
      <c r="B41" s="1229"/>
      <c r="C41" s="1204" t="s">
        <v>53</v>
      </c>
      <c r="D41" s="478" t="s">
        <v>3520</v>
      </c>
      <c r="E41" s="388"/>
      <c r="F41" s="477">
        <v>116770</v>
      </c>
      <c r="G41" s="476">
        <v>194120</v>
      </c>
      <c r="H41" s="477">
        <v>111000</v>
      </c>
      <c r="I41" s="476">
        <v>188350</v>
      </c>
      <c r="J41" s="583" t="s">
        <v>3595</v>
      </c>
      <c r="K41" s="475">
        <v>1050</v>
      </c>
      <c r="L41" s="474">
        <v>1830</v>
      </c>
      <c r="M41" s="473" t="s">
        <v>50</v>
      </c>
      <c r="N41" s="475">
        <v>990</v>
      </c>
      <c r="O41" s="474">
        <v>1770</v>
      </c>
      <c r="P41" s="473" t="s">
        <v>50</v>
      </c>
      <c r="Q41" s="380"/>
      <c r="R41" s="392"/>
      <c r="S41" s="455"/>
      <c r="T41" s="1082"/>
      <c r="U41" s="581"/>
      <c r="V41" s="593">
        <v>477300</v>
      </c>
      <c r="W41" s="1032"/>
      <c r="X41" s="596">
        <v>4770</v>
      </c>
      <c r="Y41" s="485"/>
      <c r="Z41" s="1035"/>
      <c r="AA41" s="494" t="s">
        <v>69</v>
      </c>
      <c r="AB41" s="1032" t="s">
        <v>3595</v>
      </c>
      <c r="AC41" s="1211">
        <v>9460</v>
      </c>
      <c r="AD41" s="493"/>
      <c r="AE41" s="1032"/>
      <c r="AF41" s="1199">
        <v>0</v>
      </c>
      <c r="AG41" s="1194"/>
      <c r="AH41" s="429" t="s">
        <v>52</v>
      </c>
      <c r="AI41" s="470">
        <v>2500</v>
      </c>
      <c r="AJ41" s="469">
        <v>2700</v>
      </c>
      <c r="AK41" s="471">
        <v>1700</v>
      </c>
      <c r="AL41" s="469">
        <v>1700</v>
      </c>
      <c r="AM41" s="1194"/>
      <c r="AN41" s="429" t="s">
        <v>51</v>
      </c>
      <c r="AO41" s="470">
        <v>3000</v>
      </c>
      <c r="AP41" s="469">
        <v>3400</v>
      </c>
      <c r="AQ41" s="468">
        <v>2100</v>
      </c>
      <c r="AR41" s="467">
        <v>2100</v>
      </c>
      <c r="AS41" s="1032"/>
      <c r="AT41" s="593">
        <v>4660</v>
      </c>
      <c r="AU41" s="485"/>
      <c r="AV41" s="571"/>
      <c r="AW41" s="1032"/>
      <c r="AX41" s="1196"/>
      <c r="AY41" s="1032"/>
      <c r="AZ41" s="1199"/>
      <c r="BA41" s="1032"/>
      <c r="BB41" s="1208" t="s">
        <v>3696</v>
      </c>
      <c r="BC41" s="1032"/>
      <c r="BD41" s="1206">
        <v>0.06</v>
      </c>
      <c r="BE41" s="1032"/>
      <c r="BF41" s="466">
        <v>10</v>
      </c>
      <c r="BG41" s="1032"/>
      <c r="BH41" s="466">
        <v>50</v>
      </c>
      <c r="BI41" s="1032"/>
      <c r="BJ41" s="466">
        <v>30</v>
      </c>
      <c r="BK41" s="1032"/>
      <c r="BL41" s="1196"/>
      <c r="BM41" s="1032"/>
      <c r="BN41" s="1199"/>
      <c r="BO41" s="1032"/>
      <c r="BP41" s="1206">
        <v>0.91</v>
      </c>
      <c r="BQ41" s="457"/>
      <c r="BR41" s="412"/>
      <c r="BS41" s="581"/>
      <c r="BT41" s="580"/>
      <c r="BU41" s="580"/>
      <c r="BV41" s="1056"/>
      <c r="BW41" s="364"/>
      <c r="BX41" s="364"/>
      <c r="BY41" s="364"/>
      <c r="BZ41" s="364"/>
      <c r="CA41" s="364"/>
      <c r="CB41" s="364"/>
      <c r="CC41" s="364"/>
      <c r="CD41" s="364"/>
      <c r="CE41" s="364"/>
      <c r="CF41" s="364"/>
      <c r="CG41" s="364"/>
      <c r="CH41" s="364"/>
      <c r="CI41" s="364"/>
    </row>
    <row r="42" spans="1:87" s="374" customFormat="1" ht="12.75" customHeight="1">
      <c r="A42" s="1061"/>
      <c r="B42" s="1229"/>
      <c r="C42" s="1205"/>
      <c r="D42" s="389" t="s">
        <v>3519</v>
      </c>
      <c r="E42" s="388"/>
      <c r="F42" s="387">
        <v>194120</v>
      </c>
      <c r="G42" s="386"/>
      <c r="H42" s="387">
        <v>188350</v>
      </c>
      <c r="I42" s="386"/>
      <c r="J42" s="583" t="s">
        <v>3595</v>
      </c>
      <c r="K42" s="383">
        <v>1830</v>
      </c>
      <c r="L42" s="385"/>
      <c r="M42" s="384" t="s">
        <v>50</v>
      </c>
      <c r="N42" s="383">
        <v>1770</v>
      </c>
      <c r="O42" s="385"/>
      <c r="P42" s="384" t="s">
        <v>50</v>
      </c>
      <c r="Q42" s="380"/>
      <c r="R42" s="392"/>
      <c r="S42" s="487"/>
      <c r="T42" s="1082"/>
      <c r="U42" s="581"/>
      <c r="V42" s="488"/>
      <c r="W42" s="1032"/>
      <c r="X42" s="490"/>
      <c r="Y42" s="489"/>
      <c r="Z42" s="1035"/>
      <c r="AA42" s="488"/>
      <c r="AB42" s="1032"/>
      <c r="AC42" s="1212"/>
      <c r="AD42" s="492"/>
      <c r="AE42" s="1032"/>
      <c r="AF42" s="1200"/>
      <c r="AG42" s="1194"/>
      <c r="AH42" s="586" t="s">
        <v>49</v>
      </c>
      <c r="AI42" s="462">
        <v>2400</v>
      </c>
      <c r="AJ42" s="461">
        <v>2600</v>
      </c>
      <c r="AK42" s="463">
        <v>1600</v>
      </c>
      <c r="AL42" s="461">
        <v>1600</v>
      </c>
      <c r="AM42" s="1194"/>
      <c r="AN42" s="586" t="s">
        <v>48</v>
      </c>
      <c r="AO42" s="462">
        <v>2700</v>
      </c>
      <c r="AP42" s="461">
        <v>3000</v>
      </c>
      <c r="AQ42" s="460">
        <v>1900</v>
      </c>
      <c r="AR42" s="459">
        <v>1900</v>
      </c>
      <c r="AS42" s="1032"/>
      <c r="AT42" s="488"/>
      <c r="AU42" s="485"/>
      <c r="AV42" s="414"/>
      <c r="AW42" s="1032"/>
      <c r="AX42" s="1197"/>
      <c r="AY42" s="1032"/>
      <c r="AZ42" s="1200"/>
      <c r="BA42" s="1032"/>
      <c r="BB42" s="1208"/>
      <c r="BC42" s="1032"/>
      <c r="BD42" s="1207"/>
      <c r="BE42" s="1032"/>
      <c r="BF42" s="604"/>
      <c r="BG42" s="1032"/>
      <c r="BH42" s="458" t="s">
        <v>3692</v>
      </c>
      <c r="BI42" s="1032"/>
      <c r="BJ42" s="458" t="s">
        <v>3692</v>
      </c>
      <c r="BK42" s="1032"/>
      <c r="BL42" s="1197"/>
      <c r="BM42" s="1032"/>
      <c r="BN42" s="1200"/>
      <c r="BO42" s="1032"/>
      <c r="BP42" s="1206"/>
      <c r="BQ42" s="457"/>
      <c r="BR42" s="412"/>
      <c r="BS42" s="581"/>
      <c r="BT42" s="580"/>
      <c r="BU42" s="580"/>
      <c r="BV42" s="1056"/>
      <c r="BW42" s="364"/>
      <c r="BX42" s="364"/>
      <c r="BY42" s="364"/>
      <c r="BZ42" s="364"/>
      <c r="CA42" s="364"/>
      <c r="CB42" s="364"/>
      <c r="CC42" s="364"/>
      <c r="CD42" s="364"/>
      <c r="CE42" s="364"/>
      <c r="CF42" s="364"/>
      <c r="CG42" s="364"/>
      <c r="CH42" s="364"/>
      <c r="CI42" s="364"/>
    </row>
    <row r="43" spans="1:87" s="374" customFormat="1" ht="12.75" customHeight="1">
      <c r="A43" s="1061"/>
      <c r="B43" s="1227" t="s">
        <v>3529</v>
      </c>
      <c r="C43" s="1076" t="s">
        <v>59</v>
      </c>
      <c r="D43" s="402" t="s">
        <v>3470</v>
      </c>
      <c r="E43" s="388"/>
      <c r="F43" s="401">
        <v>40730</v>
      </c>
      <c r="G43" s="400">
        <v>48460</v>
      </c>
      <c r="H43" s="401">
        <v>35530</v>
      </c>
      <c r="I43" s="400">
        <v>43260</v>
      </c>
      <c r="J43" s="583" t="s">
        <v>3595</v>
      </c>
      <c r="K43" s="399">
        <v>380</v>
      </c>
      <c r="L43" s="398">
        <v>450</v>
      </c>
      <c r="M43" s="397" t="s">
        <v>50</v>
      </c>
      <c r="N43" s="399">
        <v>330</v>
      </c>
      <c r="O43" s="398">
        <v>400</v>
      </c>
      <c r="P43" s="397" t="s">
        <v>50</v>
      </c>
      <c r="Q43" s="583" t="s">
        <v>3595</v>
      </c>
      <c r="R43" s="396">
        <v>7730</v>
      </c>
      <c r="S43" s="484">
        <v>70</v>
      </c>
      <c r="T43" s="1082"/>
      <c r="U43" s="581"/>
      <c r="V43" s="593" t="s">
        <v>68</v>
      </c>
      <c r="W43" s="1032"/>
      <c r="X43" s="596" t="s">
        <v>68</v>
      </c>
      <c r="Y43" s="602"/>
      <c r="Z43" s="1035"/>
      <c r="AA43" s="593"/>
      <c r="AB43" s="1192"/>
      <c r="AC43" s="392"/>
      <c r="AD43" s="392"/>
      <c r="AE43" s="1082"/>
      <c r="AF43" s="491"/>
      <c r="AG43" s="1193" t="s">
        <v>3595</v>
      </c>
      <c r="AH43" s="483" t="s">
        <v>58</v>
      </c>
      <c r="AI43" s="482">
        <v>2500</v>
      </c>
      <c r="AJ43" s="481">
        <v>2700</v>
      </c>
      <c r="AK43" s="471">
        <v>1700</v>
      </c>
      <c r="AL43" s="469">
        <v>1700</v>
      </c>
      <c r="AM43" s="1194" t="s">
        <v>3595</v>
      </c>
      <c r="AN43" s="483" t="s">
        <v>57</v>
      </c>
      <c r="AO43" s="482">
        <v>5500</v>
      </c>
      <c r="AP43" s="481">
        <v>6200</v>
      </c>
      <c r="AQ43" s="468">
        <v>3900</v>
      </c>
      <c r="AR43" s="467">
        <v>3900</v>
      </c>
      <c r="AS43" s="1032"/>
      <c r="AT43" s="593" t="s">
        <v>20</v>
      </c>
      <c r="AU43" s="1194" t="s">
        <v>3595</v>
      </c>
      <c r="AV43" s="1209">
        <v>4500</v>
      </c>
      <c r="AW43" s="1032" t="s">
        <v>3595</v>
      </c>
      <c r="AX43" s="1195">
        <v>2210</v>
      </c>
      <c r="AY43" s="1032" t="s">
        <v>3595</v>
      </c>
      <c r="AZ43" s="1198">
        <v>20</v>
      </c>
      <c r="BA43" s="1032"/>
      <c r="BB43" s="1215">
        <v>0.1</v>
      </c>
      <c r="BC43" s="1032" t="s">
        <v>3601</v>
      </c>
      <c r="BD43" s="1202" t="s">
        <v>56</v>
      </c>
      <c r="BE43" s="1032" t="s">
        <v>3601</v>
      </c>
      <c r="BF43" s="390"/>
      <c r="BG43" s="1032" t="s">
        <v>3601</v>
      </c>
      <c r="BH43" s="390"/>
      <c r="BI43" s="1032" t="s">
        <v>3601</v>
      </c>
      <c r="BJ43" s="390"/>
      <c r="BK43" s="1032" t="s">
        <v>3595</v>
      </c>
      <c r="BL43" s="1195">
        <v>2700</v>
      </c>
      <c r="BM43" s="1032" t="s">
        <v>3595</v>
      </c>
      <c r="BN43" s="1198">
        <v>20</v>
      </c>
      <c r="BO43" s="1032"/>
      <c r="BP43" s="1202" t="s">
        <v>3693</v>
      </c>
      <c r="BQ43" s="457"/>
      <c r="BR43" s="412"/>
      <c r="BS43" s="581"/>
      <c r="BT43" s="580"/>
      <c r="BU43" s="580"/>
      <c r="BV43" s="1056"/>
      <c r="BW43" s="364"/>
      <c r="BX43" s="364"/>
      <c r="BY43" s="364"/>
      <c r="BZ43" s="364"/>
      <c r="CA43" s="364"/>
      <c r="CB43" s="364"/>
      <c r="CC43" s="364"/>
      <c r="CD43" s="364"/>
      <c r="CE43" s="364"/>
      <c r="CF43" s="364"/>
      <c r="CG43" s="364"/>
      <c r="CH43" s="364"/>
      <c r="CI43" s="364"/>
    </row>
    <row r="44" spans="1:87" s="374" customFormat="1" ht="12.75" customHeight="1">
      <c r="A44" s="1061"/>
      <c r="B44" s="1229"/>
      <c r="C44" s="1077"/>
      <c r="D44" s="478" t="s">
        <v>3469</v>
      </c>
      <c r="E44" s="388"/>
      <c r="F44" s="477">
        <v>48460</v>
      </c>
      <c r="G44" s="476">
        <v>110400</v>
      </c>
      <c r="H44" s="477">
        <v>43260</v>
      </c>
      <c r="I44" s="476">
        <v>105200</v>
      </c>
      <c r="J44" s="583" t="s">
        <v>3595</v>
      </c>
      <c r="K44" s="475">
        <v>450</v>
      </c>
      <c r="L44" s="474">
        <v>990</v>
      </c>
      <c r="M44" s="473" t="s">
        <v>50</v>
      </c>
      <c r="N44" s="475">
        <v>400</v>
      </c>
      <c r="O44" s="474">
        <v>940</v>
      </c>
      <c r="P44" s="473" t="s">
        <v>50</v>
      </c>
      <c r="Q44" s="583" t="s">
        <v>3595</v>
      </c>
      <c r="R44" s="383">
        <v>7730</v>
      </c>
      <c r="S44" s="480">
        <v>70</v>
      </c>
      <c r="T44" s="1082"/>
      <c r="U44" s="581"/>
      <c r="V44" s="593">
        <v>515200</v>
      </c>
      <c r="W44" s="1032"/>
      <c r="X44" s="596">
        <v>5150</v>
      </c>
      <c r="Y44" s="485"/>
      <c r="Z44" s="1035"/>
      <c r="AA44" s="596"/>
      <c r="AB44" s="1192"/>
      <c r="AC44" s="392"/>
      <c r="AD44" s="392"/>
      <c r="AE44" s="1082"/>
      <c r="AF44" s="464"/>
      <c r="AG44" s="1193"/>
      <c r="AH44" s="429" t="s">
        <v>55</v>
      </c>
      <c r="AI44" s="470">
        <v>2400</v>
      </c>
      <c r="AJ44" s="469">
        <v>2600</v>
      </c>
      <c r="AK44" s="471">
        <v>1600</v>
      </c>
      <c r="AL44" s="469">
        <v>1600</v>
      </c>
      <c r="AM44" s="1194"/>
      <c r="AN44" s="429" t="s">
        <v>54</v>
      </c>
      <c r="AO44" s="470">
        <v>3000</v>
      </c>
      <c r="AP44" s="469">
        <v>3400</v>
      </c>
      <c r="AQ44" s="468">
        <v>2100</v>
      </c>
      <c r="AR44" s="467">
        <v>2100</v>
      </c>
      <c r="AS44" s="1032"/>
      <c r="AT44" s="593">
        <v>4250</v>
      </c>
      <c r="AU44" s="1194"/>
      <c r="AV44" s="1210"/>
      <c r="AW44" s="1032"/>
      <c r="AX44" s="1196"/>
      <c r="AY44" s="1032"/>
      <c r="AZ44" s="1199"/>
      <c r="BA44" s="1032"/>
      <c r="BB44" s="1215"/>
      <c r="BC44" s="1032"/>
      <c r="BD44" s="1203"/>
      <c r="BE44" s="1032"/>
      <c r="BF44" s="479">
        <v>1270</v>
      </c>
      <c r="BG44" s="1032"/>
      <c r="BH44" s="479">
        <v>4640</v>
      </c>
      <c r="BI44" s="1032"/>
      <c r="BJ44" s="479">
        <v>3020</v>
      </c>
      <c r="BK44" s="1032"/>
      <c r="BL44" s="1196"/>
      <c r="BM44" s="1032"/>
      <c r="BN44" s="1199"/>
      <c r="BO44" s="1032"/>
      <c r="BP44" s="1203"/>
      <c r="BQ44" s="457"/>
      <c r="BR44" s="412"/>
      <c r="BS44" s="581"/>
      <c r="BT44" s="580"/>
      <c r="BU44" s="580"/>
      <c r="BV44" s="1056"/>
      <c r="BW44" s="364"/>
      <c r="BX44" s="364"/>
      <c r="BY44" s="364"/>
      <c r="BZ44" s="364"/>
      <c r="CA44" s="364"/>
      <c r="CB44" s="364"/>
      <c r="CC44" s="364"/>
      <c r="CD44" s="364"/>
      <c r="CE44" s="364"/>
      <c r="CF44" s="364"/>
      <c r="CG44" s="364"/>
      <c r="CH44" s="364"/>
      <c r="CI44" s="364"/>
    </row>
    <row r="45" spans="1:87" s="374" customFormat="1" ht="12.75" customHeight="1">
      <c r="A45" s="1061"/>
      <c r="B45" s="1229"/>
      <c r="C45" s="1204" t="s">
        <v>53</v>
      </c>
      <c r="D45" s="478" t="s">
        <v>3520</v>
      </c>
      <c r="E45" s="388"/>
      <c r="F45" s="477">
        <v>110400</v>
      </c>
      <c r="G45" s="476">
        <v>187750</v>
      </c>
      <c r="H45" s="477">
        <v>105200</v>
      </c>
      <c r="I45" s="476">
        <v>182550</v>
      </c>
      <c r="J45" s="583" t="s">
        <v>3595</v>
      </c>
      <c r="K45" s="475">
        <v>990</v>
      </c>
      <c r="L45" s="474">
        <v>1770</v>
      </c>
      <c r="M45" s="473" t="s">
        <v>50</v>
      </c>
      <c r="N45" s="475">
        <v>940</v>
      </c>
      <c r="O45" s="474">
        <v>1720</v>
      </c>
      <c r="P45" s="473" t="s">
        <v>50</v>
      </c>
      <c r="Q45" s="380"/>
      <c r="R45" s="392"/>
      <c r="S45" s="455"/>
      <c r="T45" s="1082"/>
      <c r="U45" s="581"/>
      <c r="V45" s="488"/>
      <c r="W45" s="1032"/>
      <c r="X45" s="490"/>
      <c r="Y45" s="489"/>
      <c r="Z45" s="1035"/>
      <c r="AA45" s="488"/>
      <c r="AB45" s="1192"/>
      <c r="AC45" s="392"/>
      <c r="AD45" s="392"/>
      <c r="AE45" s="1082"/>
      <c r="AF45" s="464"/>
      <c r="AG45" s="1193"/>
      <c r="AH45" s="429" t="s">
        <v>52</v>
      </c>
      <c r="AI45" s="470">
        <v>2200</v>
      </c>
      <c r="AJ45" s="469">
        <v>2400</v>
      </c>
      <c r="AK45" s="471">
        <v>1500</v>
      </c>
      <c r="AL45" s="469">
        <v>1500</v>
      </c>
      <c r="AM45" s="1194"/>
      <c r="AN45" s="429" t="s">
        <v>51</v>
      </c>
      <c r="AO45" s="470">
        <v>2600</v>
      </c>
      <c r="AP45" s="469">
        <v>2900</v>
      </c>
      <c r="AQ45" s="468">
        <v>1800</v>
      </c>
      <c r="AR45" s="467">
        <v>1800</v>
      </c>
      <c r="AS45" s="1032"/>
      <c r="AT45" s="488"/>
      <c r="AU45" s="485"/>
      <c r="AV45" s="571"/>
      <c r="AW45" s="1032"/>
      <c r="AX45" s="1196"/>
      <c r="AY45" s="1032"/>
      <c r="AZ45" s="1199"/>
      <c r="BA45" s="1032"/>
      <c r="BB45" s="488"/>
      <c r="BC45" s="1032"/>
      <c r="BD45" s="1206">
        <v>0.06</v>
      </c>
      <c r="BE45" s="1032"/>
      <c r="BF45" s="466">
        <v>10</v>
      </c>
      <c r="BG45" s="1032"/>
      <c r="BH45" s="466">
        <v>40</v>
      </c>
      <c r="BI45" s="1032"/>
      <c r="BJ45" s="466">
        <v>30</v>
      </c>
      <c r="BK45" s="1032"/>
      <c r="BL45" s="1196"/>
      <c r="BM45" s="1032"/>
      <c r="BN45" s="1199"/>
      <c r="BO45" s="1032"/>
      <c r="BP45" s="1206">
        <v>0.96</v>
      </c>
      <c r="BQ45" s="457"/>
      <c r="BR45" s="412"/>
      <c r="BS45" s="581"/>
      <c r="BT45" s="580"/>
      <c r="BU45" s="580"/>
      <c r="BV45" s="1056"/>
      <c r="BW45" s="364"/>
      <c r="BX45" s="364"/>
      <c r="BY45" s="364"/>
      <c r="BZ45" s="364"/>
      <c r="CA45" s="364"/>
      <c r="CB45" s="364"/>
      <c r="CC45" s="364"/>
      <c r="CD45" s="364"/>
      <c r="CE45" s="364"/>
      <c r="CF45" s="364"/>
      <c r="CG45" s="364"/>
      <c r="CH45" s="364"/>
      <c r="CI45" s="364"/>
    </row>
    <row r="46" spans="1:87" s="374" customFormat="1" ht="12.75" customHeight="1">
      <c r="A46" s="1061"/>
      <c r="B46" s="1229"/>
      <c r="C46" s="1205"/>
      <c r="D46" s="389" t="s">
        <v>3519</v>
      </c>
      <c r="E46" s="388"/>
      <c r="F46" s="387">
        <v>187750</v>
      </c>
      <c r="G46" s="386"/>
      <c r="H46" s="387">
        <v>182550</v>
      </c>
      <c r="I46" s="386"/>
      <c r="J46" s="583" t="s">
        <v>3595</v>
      </c>
      <c r="K46" s="383">
        <v>1770</v>
      </c>
      <c r="L46" s="385"/>
      <c r="M46" s="384" t="s">
        <v>50</v>
      </c>
      <c r="N46" s="383">
        <v>1720</v>
      </c>
      <c r="O46" s="385"/>
      <c r="P46" s="384" t="s">
        <v>50</v>
      </c>
      <c r="Q46" s="380"/>
      <c r="R46" s="392"/>
      <c r="S46" s="487"/>
      <c r="T46" s="1082"/>
      <c r="U46" s="581"/>
      <c r="V46" s="593" t="s">
        <v>67</v>
      </c>
      <c r="W46" s="1032"/>
      <c r="X46" s="596" t="s">
        <v>67</v>
      </c>
      <c r="Y46" s="602"/>
      <c r="Z46" s="1035"/>
      <c r="AA46" s="593"/>
      <c r="AB46" s="1192"/>
      <c r="AC46" s="392"/>
      <c r="AD46" s="392"/>
      <c r="AE46" s="1082"/>
      <c r="AF46" s="464"/>
      <c r="AG46" s="1193"/>
      <c r="AH46" s="586" t="s">
        <v>49</v>
      </c>
      <c r="AI46" s="462">
        <v>2100</v>
      </c>
      <c r="AJ46" s="461">
        <v>2300</v>
      </c>
      <c r="AK46" s="463">
        <v>1500</v>
      </c>
      <c r="AL46" s="461">
        <v>1500</v>
      </c>
      <c r="AM46" s="1194"/>
      <c r="AN46" s="586" t="s">
        <v>48</v>
      </c>
      <c r="AO46" s="462">
        <v>2400</v>
      </c>
      <c r="AP46" s="461">
        <v>2600</v>
      </c>
      <c r="AQ46" s="460">
        <v>1600</v>
      </c>
      <c r="AR46" s="459">
        <v>1600</v>
      </c>
      <c r="AS46" s="1032"/>
      <c r="AT46" s="593" t="s">
        <v>21</v>
      </c>
      <c r="AU46" s="485"/>
      <c r="AV46" s="414"/>
      <c r="AW46" s="1032"/>
      <c r="AX46" s="1197"/>
      <c r="AY46" s="1032"/>
      <c r="AZ46" s="1200"/>
      <c r="BA46" s="1032"/>
      <c r="BB46" s="593"/>
      <c r="BC46" s="1032"/>
      <c r="BD46" s="1207"/>
      <c r="BE46" s="1032"/>
      <c r="BF46" s="604"/>
      <c r="BG46" s="1032"/>
      <c r="BH46" s="458" t="s">
        <v>3692</v>
      </c>
      <c r="BI46" s="1032"/>
      <c r="BJ46" s="458" t="s">
        <v>3692</v>
      </c>
      <c r="BK46" s="1032"/>
      <c r="BL46" s="1197"/>
      <c r="BM46" s="1032"/>
      <c r="BN46" s="1200"/>
      <c r="BO46" s="1032"/>
      <c r="BP46" s="1206"/>
      <c r="BQ46" s="457"/>
      <c r="BR46" s="412"/>
      <c r="BS46" s="581"/>
      <c r="BT46" s="580"/>
      <c r="BU46" s="580"/>
      <c r="BV46" s="1056"/>
      <c r="BW46" s="364"/>
      <c r="BX46" s="364"/>
      <c r="BY46" s="364"/>
      <c r="BZ46" s="364"/>
      <c r="CA46" s="364"/>
      <c r="CB46" s="364"/>
      <c r="CC46" s="364"/>
      <c r="CD46" s="364"/>
      <c r="CE46" s="364"/>
      <c r="CF46" s="364"/>
      <c r="CG46" s="364"/>
      <c r="CH46" s="364"/>
      <c r="CI46" s="364"/>
    </row>
    <row r="47" spans="1:87" s="374" customFormat="1" ht="12.75" customHeight="1">
      <c r="A47" s="1061"/>
      <c r="B47" s="1227" t="s">
        <v>3528</v>
      </c>
      <c r="C47" s="1076" t="s">
        <v>59</v>
      </c>
      <c r="D47" s="402" t="s">
        <v>3470</v>
      </c>
      <c r="E47" s="388"/>
      <c r="F47" s="401">
        <v>38690</v>
      </c>
      <c r="G47" s="400">
        <v>46420</v>
      </c>
      <c r="H47" s="401">
        <v>33970</v>
      </c>
      <c r="I47" s="400">
        <v>41700</v>
      </c>
      <c r="J47" s="583" t="s">
        <v>3595</v>
      </c>
      <c r="K47" s="399">
        <v>360</v>
      </c>
      <c r="L47" s="398">
        <v>430</v>
      </c>
      <c r="M47" s="397" t="s">
        <v>50</v>
      </c>
      <c r="N47" s="399">
        <v>310</v>
      </c>
      <c r="O47" s="398">
        <v>380</v>
      </c>
      <c r="P47" s="397" t="s">
        <v>50</v>
      </c>
      <c r="Q47" s="583" t="s">
        <v>3595</v>
      </c>
      <c r="R47" s="396">
        <v>7730</v>
      </c>
      <c r="S47" s="484">
        <v>70</v>
      </c>
      <c r="T47" s="1082"/>
      <c r="U47" s="581"/>
      <c r="V47" s="593">
        <v>553100</v>
      </c>
      <c r="W47" s="1032"/>
      <c r="X47" s="596">
        <v>5530</v>
      </c>
      <c r="Y47" s="485"/>
      <c r="Z47" s="1035"/>
      <c r="AA47" s="596"/>
      <c r="AB47" s="1192"/>
      <c r="AC47" s="392"/>
      <c r="AD47" s="392"/>
      <c r="AE47" s="1082"/>
      <c r="AF47" s="464"/>
      <c r="AG47" s="1193" t="s">
        <v>3595</v>
      </c>
      <c r="AH47" s="483" t="s">
        <v>58</v>
      </c>
      <c r="AI47" s="482">
        <v>2700</v>
      </c>
      <c r="AJ47" s="481">
        <v>3000</v>
      </c>
      <c r="AK47" s="471">
        <v>1900</v>
      </c>
      <c r="AL47" s="469">
        <v>1900</v>
      </c>
      <c r="AM47" s="1194" t="s">
        <v>3595</v>
      </c>
      <c r="AN47" s="483" t="s">
        <v>57</v>
      </c>
      <c r="AO47" s="482">
        <v>6100</v>
      </c>
      <c r="AP47" s="481">
        <v>6800</v>
      </c>
      <c r="AQ47" s="468">
        <v>4200</v>
      </c>
      <c r="AR47" s="467">
        <v>4200</v>
      </c>
      <c r="AS47" s="1032"/>
      <c r="AT47" s="593">
        <v>3920</v>
      </c>
      <c r="AU47" s="1194" t="s">
        <v>3595</v>
      </c>
      <c r="AV47" s="1209">
        <v>4500</v>
      </c>
      <c r="AW47" s="1032" t="s">
        <v>3595</v>
      </c>
      <c r="AX47" s="1195">
        <v>2010</v>
      </c>
      <c r="AY47" s="1032" t="s">
        <v>3595</v>
      </c>
      <c r="AZ47" s="1198">
        <v>20</v>
      </c>
      <c r="BA47" s="1032"/>
      <c r="BB47" s="593"/>
      <c r="BC47" s="1032" t="s">
        <v>3601</v>
      </c>
      <c r="BD47" s="1202" t="s">
        <v>56</v>
      </c>
      <c r="BE47" s="1032" t="s">
        <v>3601</v>
      </c>
      <c r="BF47" s="390"/>
      <c r="BG47" s="1032" t="s">
        <v>3601</v>
      </c>
      <c r="BH47" s="390"/>
      <c r="BI47" s="1032" t="s">
        <v>3601</v>
      </c>
      <c r="BJ47" s="390"/>
      <c r="BK47" s="1032" t="s">
        <v>3595</v>
      </c>
      <c r="BL47" s="1195">
        <v>2450</v>
      </c>
      <c r="BM47" s="1032" t="s">
        <v>3595</v>
      </c>
      <c r="BN47" s="1198">
        <v>20</v>
      </c>
      <c r="BO47" s="1032"/>
      <c r="BP47" s="1202" t="s">
        <v>3693</v>
      </c>
      <c r="BQ47" s="457"/>
      <c r="BR47" s="412"/>
      <c r="BS47" s="581"/>
      <c r="BT47" s="580"/>
      <c r="BU47" s="580"/>
      <c r="BV47" s="1056"/>
      <c r="BW47" s="364"/>
      <c r="BX47" s="364"/>
      <c r="BY47" s="364"/>
      <c r="BZ47" s="364"/>
      <c r="CA47" s="364"/>
      <c r="CB47" s="364"/>
      <c r="CC47" s="364"/>
      <c r="CD47" s="364"/>
      <c r="CE47" s="364"/>
      <c r="CF47" s="364"/>
      <c r="CG47" s="364"/>
      <c r="CH47" s="364"/>
      <c r="CI47" s="364"/>
    </row>
    <row r="48" spans="1:87" s="374" customFormat="1" ht="12.75" customHeight="1">
      <c r="A48" s="1061"/>
      <c r="B48" s="1229"/>
      <c r="C48" s="1077"/>
      <c r="D48" s="478" t="s">
        <v>3469</v>
      </c>
      <c r="E48" s="388"/>
      <c r="F48" s="477">
        <v>46420</v>
      </c>
      <c r="G48" s="476">
        <v>108360</v>
      </c>
      <c r="H48" s="477">
        <v>41700</v>
      </c>
      <c r="I48" s="476">
        <v>103640</v>
      </c>
      <c r="J48" s="583" t="s">
        <v>3595</v>
      </c>
      <c r="K48" s="475">
        <v>430</v>
      </c>
      <c r="L48" s="474">
        <v>970</v>
      </c>
      <c r="M48" s="473" t="s">
        <v>50</v>
      </c>
      <c r="N48" s="475">
        <v>380</v>
      </c>
      <c r="O48" s="474">
        <v>920</v>
      </c>
      <c r="P48" s="473" t="s">
        <v>50</v>
      </c>
      <c r="Q48" s="583" t="s">
        <v>3595</v>
      </c>
      <c r="R48" s="383">
        <v>7730</v>
      </c>
      <c r="S48" s="480">
        <v>70</v>
      </c>
      <c r="T48" s="1082"/>
      <c r="U48" s="581"/>
      <c r="V48" s="488"/>
      <c r="W48" s="1032"/>
      <c r="X48" s="490"/>
      <c r="Y48" s="489"/>
      <c r="Z48" s="1035"/>
      <c r="AA48" s="488"/>
      <c r="AB48" s="1192"/>
      <c r="AC48" s="392"/>
      <c r="AD48" s="392"/>
      <c r="AE48" s="1082"/>
      <c r="AF48" s="464"/>
      <c r="AG48" s="1193"/>
      <c r="AH48" s="429" t="s">
        <v>55</v>
      </c>
      <c r="AI48" s="470">
        <v>2600</v>
      </c>
      <c r="AJ48" s="469">
        <v>2800</v>
      </c>
      <c r="AK48" s="471">
        <v>1800</v>
      </c>
      <c r="AL48" s="469">
        <v>1800</v>
      </c>
      <c r="AM48" s="1194"/>
      <c r="AN48" s="429" t="s">
        <v>54</v>
      </c>
      <c r="AO48" s="470">
        <v>3300</v>
      </c>
      <c r="AP48" s="469">
        <v>3700</v>
      </c>
      <c r="AQ48" s="468">
        <v>2300</v>
      </c>
      <c r="AR48" s="467">
        <v>2300</v>
      </c>
      <c r="AS48" s="1032"/>
      <c r="AT48" s="488"/>
      <c r="AU48" s="1194"/>
      <c r="AV48" s="1210"/>
      <c r="AW48" s="1032"/>
      <c r="AX48" s="1196"/>
      <c r="AY48" s="1032"/>
      <c r="AZ48" s="1199"/>
      <c r="BA48" s="1032"/>
      <c r="BB48" s="488"/>
      <c r="BC48" s="1032"/>
      <c r="BD48" s="1203"/>
      <c r="BE48" s="1032"/>
      <c r="BF48" s="479">
        <v>1150</v>
      </c>
      <c r="BG48" s="1032"/>
      <c r="BH48" s="479">
        <v>4210</v>
      </c>
      <c r="BI48" s="1032"/>
      <c r="BJ48" s="479">
        <v>2750</v>
      </c>
      <c r="BK48" s="1032"/>
      <c r="BL48" s="1196"/>
      <c r="BM48" s="1032"/>
      <c r="BN48" s="1199"/>
      <c r="BO48" s="1032"/>
      <c r="BP48" s="1203"/>
      <c r="BQ48" s="457"/>
      <c r="BR48" s="412"/>
      <c r="BS48" s="581"/>
      <c r="BT48" s="580"/>
      <c r="BU48" s="580"/>
      <c r="BV48" s="1056"/>
      <c r="BW48" s="364"/>
      <c r="BX48" s="364"/>
      <c r="BY48" s="364"/>
      <c r="BZ48" s="364"/>
      <c r="CA48" s="364"/>
      <c r="CB48" s="364"/>
      <c r="CC48" s="364"/>
      <c r="CD48" s="364"/>
      <c r="CE48" s="364"/>
      <c r="CF48" s="364"/>
      <c r="CG48" s="364"/>
      <c r="CH48" s="364"/>
      <c r="CI48" s="364"/>
    </row>
    <row r="49" spans="1:87" s="374" customFormat="1" ht="12.75" customHeight="1">
      <c r="A49" s="1061"/>
      <c r="B49" s="1229"/>
      <c r="C49" s="1204" t="s">
        <v>53</v>
      </c>
      <c r="D49" s="478" t="s">
        <v>3520</v>
      </c>
      <c r="E49" s="388"/>
      <c r="F49" s="477">
        <v>108360</v>
      </c>
      <c r="G49" s="476">
        <v>185710</v>
      </c>
      <c r="H49" s="477">
        <v>103640</v>
      </c>
      <c r="I49" s="476">
        <v>180990</v>
      </c>
      <c r="J49" s="583" t="s">
        <v>3595</v>
      </c>
      <c r="K49" s="475">
        <v>970</v>
      </c>
      <c r="L49" s="474">
        <v>1750</v>
      </c>
      <c r="M49" s="473" t="s">
        <v>50</v>
      </c>
      <c r="N49" s="475">
        <v>920</v>
      </c>
      <c r="O49" s="474">
        <v>1700</v>
      </c>
      <c r="P49" s="473" t="s">
        <v>50</v>
      </c>
      <c r="Q49" s="380"/>
      <c r="R49" s="392"/>
      <c r="S49" s="455"/>
      <c r="T49" s="1082"/>
      <c r="U49" s="581"/>
      <c r="V49" s="593" t="s">
        <v>66</v>
      </c>
      <c r="W49" s="1032"/>
      <c r="X49" s="596" t="s">
        <v>66</v>
      </c>
      <c r="Y49" s="602"/>
      <c r="Z49" s="1035"/>
      <c r="AA49" s="593"/>
      <c r="AB49" s="1192"/>
      <c r="AC49" s="392"/>
      <c r="AD49" s="392"/>
      <c r="AE49" s="1082"/>
      <c r="AF49" s="464"/>
      <c r="AG49" s="1193"/>
      <c r="AH49" s="429" t="s">
        <v>52</v>
      </c>
      <c r="AI49" s="470">
        <v>2400</v>
      </c>
      <c r="AJ49" s="469">
        <v>2700</v>
      </c>
      <c r="AK49" s="471">
        <v>1700</v>
      </c>
      <c r="AL49" s="469">
        <v>1700</v>
      </c>
      <c r="AM49" s="1194"/>
      <c r="AN49" s="429" t="s">
        <v>51</v>
      </c>
      <c r="AO49" s="470">
        <v>2900</v>
      </c>
      <c r="AP49" s="469">
        <v>3200</v>
      </c>
      <c r="AQ49" s="468">
        <v>2000</v>
      </c>
      <c r="AR49" s="467">
        <v>2000</v>
      </c>
      <c r="AS49" s="1032"/>
      <c r="AT49" s="593" t="s">
        <v>39</v>
      </c>
      <c r="AU49" s="485"/>
      <c r="AV49" s="571"/>
      <c r="AW49" s="1032"/>
      <c r="AX49" s="1196"/>
      <c r="AY49" s="1032"/>
      <c r="AZ49" s="1199"/>
      <c r="BA49" s="1032"/>
      <c r="BB49" s="593"/>
      <c r="BC49" s="1032"/>
      <c r="BD49" s="1206">
        <v>0.06</v>
      </c>
      <c r="BE49" s="1032"/>
      <c r="BF49" s="466">
        <v>10</v>
      </c>
      <c r="BG49" s="1032"/>
      <c r="BH49" s="466">
        <v>40</v>
      </c>
      <c r="BI49" s="1032"/>
      <c r="BJ49" s="466">
        <v>20</v>
      </c>
      <c r="BK49" s="1032"/>
      <c r="BL49" s="1196"/>
      <c r="BM49" s="1032"/>
      <c r="BN49" s="1199"/>
      <c r="BO49" s="1032"/>
      <c r="BP49" s="1206">
        <v>0.95</v>
      </c>
      <c r="BQ49" s="457"/>
      <c r="BR49" s="412"/>
      <c r="BS49" s="581"/>
      <c r="BT49" s="580"/>
      <c r="BU49" s="580"/>
      <c r="BV49" s="1056"/>
      <c r="BW49" s="364"/>
      <c r="BX49" s="364"/>
      <c r="BY49" s="364"/>
      <c r="BZ49" s="364"/>
      <c r="CA49" s="364"/>
      <c r="CB49" s="364"/>
      <c r="CC49" s="364"/>
      <c r="CD49" s="364"/>
      <c r="CE49" s="364"/>
      <c r="CF49" s="364"/>
      <c r="CG49" s="364"/>
      <c r="CH49" s="364"/>
      <c r="CI49" s="364"/>
    </row>
    <row r="50" spans="1:87" s="374" customFormat="1" ht="12.75" customHeight="1">
      <c r="A50" s="1061"/>
      <c r="B50" s="1229"/>
      <c r="C50" s="1205"/>
      <c r="D50" s="389" t="s">
        <v>3519</v>
      </c>
      <c r="E50" s="388"/>
      <c r="F50" s="387">
        <v>185710</v>
      </c>
      <c r="G50" s="386"/>
      <c r="H50" s="387">
        <v>180990</v>
      </c>
      <c r="I50" s="386"/>
      <c r="J50" s="583" t="s">
        <v>3595</v>
      </c>
      <c r="K50" s="383">
        <v>1750</v>
      </c>
      <c r="L50" s="385"/>
      <c r="M50" s="384" t="s">
        <v>50</v>
      </c>
      <c r="N50" s="383">
        <v>1700</v>
      </c>
      <c r="O50" s="385"/>
      <c r="P50" s="384" t="s">
        <v>50</v>
      </c>
      <c r="Q50" s="380"/>
      <c r="R50" s="392"/>
      <c r="S50" s="487"/>
      <c r="T50" s="1082"/>
      <c r="U50" s="581"/>
      <c r="V50" s="593">
        <v>591000</v>
      </c>
      <c r="W50" s="1032"/>
      <c r="X50" s="596">
        <v>5910</v>
      </c>
      <c r="Y50" s="485"/>
      <c r="Z50" s="1035"/>
      <c r="AA50" s="596"/>
      <c r="AB50" s="1192"/>
      <c r="AC50" s="392"/>
      <c r="AD50" s="392"/>
      <c r="AE50" s="1082"/>
      <c r="AF50" s="464"/>
      <c r="AG50" s="1193"/>
      <c r="AH50" s="586" t="s">
        <v>49</v>
      </c>
      <c r="AI50" s="462">
        <v>2300</v>
      </c>
      <c r="AJ50" s="461">
        <v>2600</v>
      </c>
      <c r="AK50" s="463">
        <v>1600</v>
      </c>
      <c r="AL50" s="461">
        <v>1600</v>
      </c>
      <c r="AM50" s="1194"/>
      <c r="AN50" s="586" t="s">
        <v>48</v>
      </c>
      <c r="AO50" s="462">
        <v>2600</v>
      </c>
      <c r="AP50" s="461">
        <v>2900</v>
      </c>
      <c r="AQ50" s="460">
        <v>1800</v>
      </c>
      <c r="AR50" s="459">
        <v>1800</v>
      </c>
      <c r="AS50" s="1032"/>
      <c r="AT50" s="593">
        <v>3660</v>
      </c>
      <c r="AU50" s="485"/>
      <c r="AV50" s="414"/>
      <c r="AW50" s="1032"/>
      <c r="AX50" s="1197"/>
      <c r="AY50" s="1032"/>
      <c r="AZ50" s="1200"/>
      <c r="BA50" s="1032"/>
      <c r="BB50" s="593"/>
      <c r="BC50" s="1032"/>
      <c r="BD50" s="1207"/>
      <c r="BE50" s="1032"/>
      <c r="BF50" s="604"/>
      <c r="BG50" s="1032"/>
      <c r="BH50" s="458" t="s">
        <v>3692</v>
      </c>
      <c r="BI50" s="1032"/>
      <c r="BJ50" s="458" t="s">
        <v>3692</v>
      </c>
      <c r="BK50" s="1032"/>
      <c r="BL50" s="1197"/>
      <c r="BM50" s="1032"/>
      <c r="BN50" s="1200"/>
      <c r="BO50" s="1032"/>
      <c r="BP50" s="1206"/>
      <c r="BQ50" s="457"/>
      <c r="BR50" s="412"/>
      <c r="BS50" s="581"/>
      <c r="BT50" s="580"/>
      <c r="BU50" s="580"/>
      <c r="BV50" s="1056"/>
      <c r="BW50" s="364"/>
      <c r="BX50" s="364"/>
      <c r="BY50" s="364"/>
      <c r="BZ50" s="364"/>
      <c r="CA50" s="364"/>
      <c r="CB50" s="364"/>
      <c r="CC50" s="364"/>
      <c r="CD50" s="364"/>
      <c r="CE50" s="364"/>
      <c r="CF50" s="364"/>
      <c r="CG50" s="364"/>
      <c r="CH50" s="364"/>
      <c r="CI50" s="364"/>
    </row>
    <row r="51" spans="1:87" s="374" customFormat="1" ht="12.75" customHeight="1">
      <c r="A51" s="1061"/>
      <c r="B51" s="1030" t="s">
        <v>3527</v>
      </c>
      <c r="C51" s="1076" t="s">
        <v>59</v>
      </c>
      <c r="D51" s="402" t="s">
        <v>3470</v>
      </c>
      <c r="E51" s="388"/>
      <c r="F51" s="401">
        <v>36960</v>
      </c>
      <c r="G51" s="400">
        <v>44690</v>
      </c>
      <c r="H51" s="401">
        <v>32630</v>
      </c>
      <c r="I51" s="400">
        <v>40360</v>
      </c>
      <c r="J51" s="583" t="s">
        <v>3595</v>
      </c>
      <c r="K51" s="399">
        <v>340</v>
      </c>
      <c r="L51" s="398">
        <v>410</v>
      </c>
      <c r="M51" s="397" t="s">
        <v>50</v>
      </c>
      <c r="N51" s="399">
        <v>300</v>
      </c>
      <c r="O51" s="398">
        <v>370</v>
      </c>
      <c r="P51" s="397" t="s">
        <v>50</v>
      </c>
      <c r="Q51" s="583" t="s">
        <v>3595</v>
      </c>
      <c r="R51" s="396">
        <v>7730</v>
      </c>
      <c r="S51" s="484">
        <v>70</v>
      </c>
      <c r="T51" s="1082"/>
      <c r="U51" s="581"/>
      <c r="V51" s="488"/>
      <c r="W51" s="1032"/>
      <c r="X51" s="490"/>
      <c r="Y51" s="489"/>
      <c r="Z51" s="1035"/>
      <c r="AA51" s="488"/>
      <c r="AB51" s="1192"/>
      <c r="AC51" s="392"/>
      <c r="AD51" s="392"/>
      <c r="AE51" s="1082"/>
      <c r="AF51" s="464"/>
      <c r="AG51" s="1193" t="s">
        <v>3595</v>
      </c>
      <c r="AH51" s="483" t="s">
        <v>58</v>
      </c>
      <c r="AI51" s="482">
        <v>2500</v>
      </c>
      <c r="AJ51" s="481">
        <v>2700</v>
      </c>
      <c r="AK51" s="471">
        <v>1700</v>
      </c>
      <c r="AL51" s="469">
        <v>1700</v>
      </c>
      <c r="AM51" s="1194" t="s">
        <v>3595</v>
      </c>
      <c r="AN51" s="483" t="s">
        <v>57</v>
      </c>
      <c r="AO51" s="482">
        <v>5500</v>
      </c>
      <c r="AP51" s="481">
        <v>6200</v>
      </c>
      <c r="AQ51" s="468">
        <v>3900</v>
      </c>
      <c r="AR51" s="467">
        <v>3900</v>
      </c>
      <c r="AS51" s="1032"/>
      <c r="AT51" s="488"/>
      <c r="AU51" s="1194" t="s">
        <v>3595</v>
      </c>
      <c r="AV51" s="1209">
        <v>4500</v>
      </c>
      <c r="AW51" s="1032" t="s">
        <v>3595</v>
      </c>
      <c r="AX51" s="1195">
        <v>1850</v>
      </c>
      <c r="AY51" s="1032" t="s">
        <v>3595</v>
      </c>
      <c r="AZ51" s="1198">
        <v>20</v>
      </c>
      <c r="BA51" s="1032"/>
      <c r="BB51" s="488"/>
      <c r="BC51" s="1032" t="s">
        <v>3601</v>
      </c>
      <c r="BD51" s="1202" t="s">
        <v>56</v>
      </c>
      <c r="BE51" s="1032" t="s">
        <v>3601</v>
      </c>
      <c r="BF51" s="390"/>
      <c r="BG51" s="1032" t="s">
        <v>3601</v>
      </c>
      <c r="BH51" s="390"/>
      <c r="BI51" s="1032" t="s">
        <v>3601</v>
      </c>
      <c r="BJ51" s="390"/>
      <c r="BK51" s="1032" t="s">
        <v>3595</v>
      </c>
      <c r="BL51" s="1195">
        <v>2250</v>
      </c>
      <c r="BM51" s="1032" t="s">
        <v>3595</v>
      </c>
      <c r="BN51" s="1198">
        <v>20</v>
      </c>
      <c r="BO51" s="1032"/>
      <c r="BP51" s="1202" t="s">
        <v>3693</v>
      </c>
      <c r="BQ51" s="457"/>
      <c r="BR51" s="412"/>
      <c r="BS51" s="581"/>
      <c r="BT51" s="580"/>
      <c r="BU51" s="580"/>
      <c r="BV51" s="1056"/>
      <c r="BW51" s="364"/>
      <c r="BX51" s="364"/>
      <c r="BY51" s="364"/>
      <c r="BZ51" s="364"/>
      <c r="CA51" s="364"/>
      <c r="CB51" s="364"/>
      <c r="CC51" s="364"/>
      <c r="CD51" s="364"/>
      <c r="CE51" s="364"/>
      <c r="CF51" s="364"/>
      <c r="CG51" s="364"/>
      <c r="CH51" s="364"/>
      <c r="CI51" s="364"/>
    </row>
    <row r="52" spans="1:87" s="374" customFormat="1" ht="12.75" customHeight="1">
      <c r="A52" s="1061"/>
      <c r="B52" s="1230"/>
      <c r="C52" s="1077"/>
      <c r="D52" s="478" t="s">
        <v>3469</v>
      </c>
      <c r="E52" s="388"/>
      <c r="F52" s="477">
        <v>44690</v>
      </c>
      <c r="G52" s="476">
        <v>106630</v>
      </c>
      <c r="H52" s="477">
        <v>40360</v>
      </c>
      <c r="I52" s="476">
        <v>102300</v>
      </c>
      <c r="J52" s="583" t="s">
        <v>3595</v>
      </c>
      <c r="K52" s="475">
        <v>410</v>
      </c>
      <c r="L52" s="474">
        <v>950</v>
      </c>
      <c r="M52" s="473" t="s">
        <v>50</v>
      </c>
      <c r="N52" s="475">
        <v>370</v>
      </c>
      <c r="O52" s="474">
        <v>910</v>
      </c>
      <c r="P52" s="473" t="s">
        <v>50</v>
      </c>
      <c r="Q52" s="583" t="s">
        <v>3595</v>
      </c>
      <c r="R52" s="383">
        <v>7730</v>
      </c>
      <c r="S52" s="480">
        <v>70</v>
      </c>
      <c r="T52" s="1082"/>
      <c r="U52" s="581"/>
      <c r="V52" s="593" t="s">
        <v>65</v>
      </c>
      <c r="W52" s="1032"/>
      <c r="X52" s="596" t="s">
        <v>65</v>
      </c>
      <c r="Y52" s="602"/>
      <c r="Z52" s="1035"/>
      <c r="AA52" s="593"/>
      <c r="AB52" s="1192"/>
      <c r="AC52" s="392"/>
      <c r="AD52" s="392"/>
      <c r="AE52" s="1082"/>
      <c r="AF52" s="464"/>
      <c r="AG52" s="1193"/>
      <c r="AH52" s="429" t="s">
        <v>55</v>
      </c>
      <c r="AI52" s="470">
        <v>2400</v>
      </c>
      <c r="AJ52" s="469">
        <v>2600</v>
      </c>
      <c r="AK52" s="471">
        <v>1600</v>
      </c>
      <c r="AL52" s="469">
        <v>1600</v>
      </c>
      <c r="AM52" s="1194"/>
      <c r="AN52" s="429" t="s">
        <v>54</v>
      </c>
      <c r="AO52" s="470">
        <v>3000</v>
      </c>
      <c r="AP52" s="469">
        <v>3400</v>
      </c>
      <c r="AQ52" s="468">
        <v>2100</v>
      </c>
      <c r="AR52" s="467">
        <v>2100</v>
      </c>
      <c r="AS52" s="1032"/>
      <c r="AT52" s="593" t="s">
        <v>22</v>
      </c>
      <c r="AU52" s="1194"/>
      <c r="AV52" s="1210"/>
      <c r="AW52" s="1032"/>
      <c r="AX52" s="1196"/>
      <c r="AY52" s="1032"/>
      <c r="AZ52" s="1199"/>
      <c r="BA52" s="1032"/>
      <c r="BB52" s="593"/>
      <c r="BC52" s="1032"/>
      <c r="BD52" s="1203"/>
      <c r="BE52" s="1032"/>
      <c r="BF52" s="479">
        <v>1060</v>
      </c>
      <c r="BG52" s="1032"/>
      <c r="BH52" s="479">
        <v>3860</v>
      </c>
      <c r="BI52" s="1032"/>
      <c r="BJ52" s="479">
        <v>2520</v>
      </c>
      <c r="BK52" s="1032"/>
      <c r="BL52" s="1196"/>
      <c r="BM52" s="1032"/>
      <c r="BN52" s="1199"/>
      <c r="BO52" s="1032"/>
      <c r="BP52" s="1203"/>
      <c r="BQ52" s="457"/>
      <c r="BR52" s="412"/>
      <c r="BS52" s="581"/>
      <c r="BT52" s="580"/>
      <c r="BU52" s="580"/>
      <c r="BV52" s="1056"/>
      <c r="BW52" s="364"/>
      <c r="BX52" s="364"/>
      <c r="BY52" s="364"/>
      <c r="BZ52" s="364"/>
      <c r="CA52" s="364"/>
      <c r="CB52" s="364"/>
      <c r="CC52" s="364"/>
      <c r="CD52" s="364"/>
      <c r="CE52" s="364"/>
      <c r="CF52" s="364"/>
      <c r="CG52" s="364"/>
      <c r="CH52" s="364"/>
      <c r="CI52" s="364"/>
    </row>
    <row r="53" spans="1:87" s="374" customFormat="1" ht="12.75" customHeight="1">
      <c r="A53" s="1061"/>
      <c r="B53" s="1230"/>
      <c r="C53" s="1204" t="s">
        <v>53</v>
      </c>
      <c r="D53" s="478" t="s">
        <v>3520</v>
      </c>
      <c r="E53" s="388"/>
      <c r="F53" s="477">
        <v>106630</v>
      </c>
      <c r="G53" s="476">
        <v>183980</v>
      </c>
      <c r="H53" s="477">
        <v>102300</v>
      </c>
      <c r="I53" s="476">
        <v>179650</v>
      </c>
      <c r="J53" s="583" t="s">
        <v>3595</v>
      </c>
      <c r="K53" s="475">
        <v>950</v>
      </c>
      <c r="L53" s="474">
        <v>1730</v>
      </c>
      <c r="M53" s="473" t="s">
        <v>50</v>
      </c>
      <c r="N53" s="475">
        <v>910</v>
      </c>
      <c r="O53" s="474">
        <v>1690</v>
      </c>
      <c r="P53" s="473" t="s">
        <v>50</v>
      </c>
      <c r="Q53" s="380"/>
      <c r="R53" s="392"/>
      <c r="S53" s="455"/>
      <c r="T53" s="1082"/>
      <c r="U53" s="581"/>
      <c r="V53" s="593">
        <v>629000</v>
      </c>
      <c r="W53" s="1032"/>
      <c r="X53" s="596">
        <v>6290</v>
      </c>
      <c r="Y53" s="485"/>
      <c r="Z53" s="1035"/>
      <c r="AA53" s="596"/>
      <c r="AB53" s="1192"/>
      <c r="AC53" s="392"/>
      <c r="AD53" s="392"/>
      <c r="AE53" s="1082"/>
      <c r="AF53" s="464"/>
      <c r="AG53" s="1193"/>
      <c r="AH53" s="429" t="s">
        <v>52</v>
      </c>
      <c r="AI53" s="470">
        <v>2200</v>
      </c>
      <c r="AJ53" s="469">
        <v>2400</v>
      </c>
      <c r="AK53" s="471">
        <v>1500</v>
      </c>
      <c r="AL53" s="469">
        <v>1500</v>
      </c>
      <c r="AM53" s="1194"/>
      <c r="AN53" s="429" t="s">
        <v>51</v>
      </c>
      <c r="AO53" s="470">
        <v>2600</v>
      </c>
      <c r="AP53" s="469">
        <v>2900</v>
      </c>
      <c r="AQ53" s="468">
        <v>1800</v>
      </c>
      <c r="AR53" s="467">
        <v>1800</v>
      </c>
      <c r="AS53" s="1032"/>
      <c r="AT53" s="593">
        <v>3160</v>
      </c>
      <c r="AU53" s="485"/>
      <c r="AV53" s="571"/>
      <c r="AW53" s="1032"/>
      <c r="AX53" s="1196"/>
      <c r="AY53" s="1032"/>
      <c r="AZ53" s="1199"/>
      <c r="BA53" s="1032"/>
      <c r="BB53" s="593"/>
      <c r="BC53" s="1032"/>
      <c r="BD53" s="1206">
        <v>0.06</v>
      </c>
      <c r="BE53" s="1032"/>
      <c r="BF53" s="466">
        <v>10</v>
      </c>
      <c r="BG53" s="1032"/>
      <c r="BH53" s="466">
        <v>30</v>
      </c>
      <c r="BI53" s="1032"/>
      <c r="BJ53" s="466">
        <v>20</v>
      </c>
      <c r="BK53" s="1032"/>
      <c r="BL53" s="1196"/>
      <c r="BM53" s="1032"/>
      <c r="BN53" s="1199"/>
      <c r="BO53" s="1032"/>
      <c r="BP53" s="1206">
        <v>0.95</v>
      </c>
      <c r="BQ53" s="457"/>
      <c r="BR53" s="412"/>
      <c r="BS53" s="581"/>
      <c r="BT53" s="580"/>
      <c r="BU53" s="580"/>
      <c r="BV53" s="1056"/>
      <c r="BW53" s="364"/>
      <c r="BX53" s="364"/>
      <c r="BY53" s="364"/>
      <c r="BZ53" s="364"/>
      <c r="CA53" s="364"/>
      <c r="CB53" s="364"/>
      <c r="CC53" s="364"/>
      <c r="CD53" s="364"/>
      <c r="CE53" s="364"/>
      <c r="CF53" s="364"/>
      <c r="CG53" s="364"/>
      <c r="CH53" s="364"/>
      <c r="CI53" s="364"/>
    </row>
    <row r="54" spans="1:87" s="374" customFormat="1" ht="12.75" customHeight="1">
      <c r="A54" s="1061"/>
      <c r="B54" s="1231"/>
      <c r="C54" s="1205"/>
      <c r="D54" s="389" t="s">
        <v>3519</v>
      </c>
      <c r="E54" s="388"/>
      <c r="F54" s="387">
        <v>183980</v>
      </c>
      <c r="G54" s="386"/>
      <c r="H54" s="387">
        <v>179650</v>
      </c>
      <c r="I54" s="386"/>
      <c r="J54" s="583" t="s">
        <v>3595</v>
      </c>
      <c r="K54" s="383">
        <v>1730</v>
      </c>
      <c r="L54" s="385"/>
      <c r="M54" s="384" t="s">
        <v>50</v>
      </c>
      <c r="N54" s="383">
        <v>1690</v>
      </c>
      <c r="O54" s="385"/>
      <c r="P54" s="384" t="s">
        <v>50</v>
      </c>
      <c r="Q54" s="380"/>
      <c r="R54" s="392"/>
      <c r="S54" s="487"/>
      <c r="T54" s="1082"/>
      <c r="U54" s="581"/>
      <c r="V54" s="488"/>
      <c r="W54" s="1032"/>
      <c r="X54" s="490"/>
      <c r="Y54" s="489"/>
      <c r="Z54" s="1035"/>
      <c r="AA54" s="488"/>
      <c r="AB54" s="1192"/>
      <c r="AC54" s="392"/>
      <c r="AD54" s="392"/>
      <c r="AE54" s="1082"/>
      <c r="AF54" s="464"/>
      <c r="AG54" s="1193"/>
      <c r="AH54" s="586" t="s">
        <v>49</v>
      </c>
      <c r="AI54" s="462">
        <v>2100</v>
      </c>
      <c r="AJ54" s="461">
        <v>2300</v>
      </c>
      <c r="AK54" s="463">
        <v>1500</v>
      </c>
      <c r="AL54" s="461">
        <v>1500</v>
      </c>
      <c r="AM54" s="1194"/>
      <c r="AN54" s="586" t="s">
        <v>48</v>
      </c>
      <c r="AO54" s="462">
        <v>2400</v>
      </c>
      <c r="AP54" s="461">
        <v>2600</v>
      </c>
      <c r="AQ54" s="460">
        <v>1600</v>
      </c>
      <c r="AR54" s="459">
        <v>1600</v>
      </c>
      <c r="AS54" s="1032"/>
      <c r="AT54" s="488"/>
      <c r="AU54" s="485"/>
      <c r="AV54" s="414"/>
      <c r="AW54" s="1032"/>
      <c r="AX54" s="1197"/>
      <c r="AY54" s="1032"/>
      <c r="AZ54" s="1200"/>
      <c r="BA54" s="1032"/>
      <c r="BB54" s="488"/>
      <c r="BC54" s="1032"/>
      <c r="BD54" s="1207"/>
      <c r="BE54" s="1032"/>
      <c r="BF54" s="604"/>
      <c r="BG54" s="1032"/>
      <c r="BH54" s="458" t="s">
        <v>3692</v>
      </c>
      <c r="BI54" s="1032"/>
      <c r="BJ54" s="458" t="s">
        <v>3692</v>
      </c>
      <c r="BK54" s="1032"/>
      <c r="BL54" s="1197"/>
      <c r="BM54" s="1032"/>
      <c r="BN54" s="1200"/>
      <c r="BO54" s="1032"/>
      <c r="BP54" s="1206"/>
      <c r="BQ54" s="457"/>
      <c r="BR54" s="412"/>
      <c r="BS54" s="581"/>
      <c r="BT54" s="580"/>
      <c r="BU54" s="580"/>
      <c r="BV54" s="1056"/>
      <c r="BW54" s="364"/>
      <c r="BX54" s="364"/>
      <c r="BY54" s="364"/>
      <c r="BZ54" s="364"/>
      <c r="CA54" s="364"/>
      <c r="CB54" s="364"/>
      <c r="CC54" s="364"/>
      <c r="CD54" s="364"/>
      <c r="CE54" s="364"/>
      <c r="CF54" s="364"/>
      <c r="CG54" s="364"/>
      <c r="CH54" s="364"/>
      <c r="CI54" s="364"/>
    </row>
    <row r="55" spans="1:87" s="374" customFormat="1" ht="12.75" customHeight="1">
      <c r="A55" s="1061"/>
      <c r="B55" s="1228" t="s">
        <v>3526</v>
      </c>
      <c r="C55" s="1076" t="s">
        <v>59</v>
      </c>
      <c r="D55" s="402" t="s">
        <v>3470</v>
      </c>
      <c r="E55" s="388"/>
      <c r="F55" s="401">
        <v>35500</v>
      </c>
      <c r="G55" s="400">
        <v>43230</v>
      </c>
      <c r="H55" s="401">
        <v>31500</v>
      </c>
      <c r="I55" s="400">
        <v>39230</v>
      </c>
      <c r="J55" s="583" t="s">
        <v>3595</v>
      </c>
      <c r="K55" s="399">
        <v>330</v>
      </c>
      <c r="L55" s="398">
        <v>400</v>
      </c>
      <c r="M55" s="397" t="s">
        <v>50</v>
      </c>
      <c r="N55" s="399">
        <v>290</v>
      </c>
      <c r="O55" s="398">
        <v>360</v>
      </c>
      <c r="P55" s="397" t="s">
        <v>50</v>
      </c>
      <c r="Q55" s="583" t="s">
        <v>3595</v>
      </c>
      <c r="R55" s="396">
        <v>7730</v>
      </c>
      <c r="S55" s="484">
        <v>70</v>
      </c>
      <c r="T55" s="1082"/>
      <c r="U55" s="581"/>
      <c r="V55" s="593" t="s">
        <v>64</v>
      </c>
      <c r="W55" s="1032"/>
      <c r="X55" s="596" t="s">
        <v>64</v>
      </c>
      <c r="Y55" s="602"/>
      <c r="Z55" s="1035"/>
      <c r="AA55" s="593"/>
      <c r="AB55" s="1192"/>
      <c r="AC55" s="392"/>
      <c r="AD55" s="392"/>
      <c r="AE55" s="1082"/>
      <c r="AF55" s="464"/>
      <c r="AG55" s="1193" t="s">
        <v>3595</v>
      </c>
      <c r="AH55" s="483" t="s">
        <v>58</v>
      </c>
      <c r="AI55" s="482">
        <v>2300</v>
      </c>
      <c r="AJ55" s="481">
        <v>2500</v>
      </c>
      <c r="AK55" s="471">
        <v>1600</v>
      </c>
      <c r="AL55" s="469">
        <v>1600</v>
      </c>
      <c r="AM55" s="1194" t="s">
        <v>3595</v>
      </c>
      <c r="AN55" s="483" t="s">
        <v>57</v>
      </c>
      <c r="AO55" s="482">
        <v>5100</v>
      </c>
      <c r="AP55" s="481">
        <v>5700</v>
      </c>
      <c r="AQ55" s="468">
        <v>3500</v>
      </c>
      <c r="AR55" s="467">
        <v>3500</v>
      </c>
      <c r="AS55" s="1032"/>
      <c r="AT55" s="593" t="s">
        <v>23</v>
      </c>
      <c r="AU55" s="1194" t="s">
        <v>3595</v>
      </c>
      <c r="AV55" s="1209">
        <v>4500</v>
      </c>
      <c r="AW55" s="1032" t="s">
        <v>3595</v>
      </c>
      <c r="AX55" s="1195">
        <v>1700</v>
      </c>
      <c r="AY55" s="1032" t="s">
        <v>3595</v>
      </c>
      <c r="AZ55" s="1198">
        <v>10</v>
      </c>
      <c r="BA55" s="1032"/>
      <c r="BB55" s="593"/>
      <c r="BC55" s="1032" t="s">
        <v>3601</v>
      </c>
      <c r="BD55" s="1202" t="s">
        <v>56</v>
      </c>
      <c r="BE55" s="1032" t="s">
        <v>3601</v>
      </c>
      <c r="BF55" s="390"/>
      <c r="BG55" s="1032" t="s">
        <v>3601</v>
      </c>
      <c r="BH55" s="390"/>
      <c r="BI55" s="1032" t="s">
        <v>3601</v>
      </c>
      <c r="BJ55" s="390"/>
      <c r="BK55" s="1032" t="s">
        <v>3595</v>
      </c>
      <c r="BL55" s="1195">
        <v>2070</v>
      </c>
      <c r="BM55" s="1032" t="s">
        <v>3595</v>
      </c>
      <c r="BN55" s="1198">
        <v>20</v>
      </c>
      <c r="BO55" s="1032"/>
      <c r="BP55" s="1202" t="s">
        <v>3693</v>
      </c>
      <c r="BQ55" s="457"/>
      <c r="BR55" s="412"/>
      <c r="BS55" s="581"/>
      <c r="BT55" s="580"/>
      <c r="BU55" s="580"/>
      <c r="BV55" s="1056"/>
      <c r="BW55" s="364"/>
      <c r="BX55" s="364"/>
      <c r="BY55" s="364"/>
      <c r="BZ55" s="364"/>
      <c r="CA55" s="364"/>
      <c r="CB55" s="364"/>
      <c r="CC55" s="364"/>
      <c r="CD55" s="364"/>
      <c r="CE55" s="364"/>
      <c r="CF55" s="364"/>
      <c r="CG55" s="364"/>
      <c r="CH55" s="364"/>
      <c r="CI55" s="364"/>
    </row>
    <row r="56" spans="1:87" s="374" customFormat="1" ht="12.75" customHeight="1">
      <c r="A56" s="1061"/>
      <c r="B56" s="1229"/>
      <c r="C56" s="1077"/>
      <c r="D56" s="478" t="s">
        <v>3469</v>
      </c>
      <c r="E56" s="388"/>
      <c r="F56" s="477">
        <v>43230</v>
      </c>
      <c r="G56" s="476">
        <v>105170</v>
      </c>
      <c r="H56" s="477">
        <v>39230</v>
      </c>
      <c r="I56" s="476">
        <v>101170</v>
      </c>
      <c r="J56" s="583" t="s">
        <v>3595</v>
      </c>
      <c r="K56" s="475">
        <v>400</v>
      </c>
      <c r="L56" s="474">
        <v>940</v>
      </c>
      <c r="M56" s="473" t="s">
        <v>50</v>
      </c>
      <c r="N56" s="475">
        <v>360</v>
      </c>
      <c r="O56" s="474">
        <v>900</v>
      </c>
      <c r="P56" s="473" t="s">
        <v>50</v>
      </c>
      <c r="Q56" s="583" t="s">
        <v>3595</v>
      </c>
      <c r="R56" s="383">
        <v>7730</v>
      </c>
      <c r="S56" s="480">
        <v>70</v>
      </c>
      <c r="T56" s="1082"/>
      <c r="U56" s="581"/>
      <c r="V56" s="593">
        <v>666900</v>
      </c>
      <c r="W56" s="1032"/>
      <c r="X56" s="596">
        <v>6660</v>
      </c>
      <c r="Y56" s="485"/>
      <c r="Z56" s="1035"/>
      <c r="AA56" s="596"/>
      <c r="AB56" s="1192"/>
      <c r="AC56" s="392"/>
      <c r="AD56" s="392"/>
      <c r="AE56" s="1082"/>
      <c r="AF56" s="464"/>
      <c r="AG56" s="1193"/>
      <c r="AH56" s="429" t="s">
        <v>55</v>
      </c>
      <c r="AI56" s="470">
        <v>2200</v>
      </c>
      <c r="AJ56" s="469">
        <v>2400</v>
      </c>
      <c r="AK56" s="471">
        <v>1500</v>
      </c>
      <c r="AL56" s="469">
        <v>1500</v>
      </c>
      <c r="AM56" s="1194"/>
      <c r="AN56" s="429" t="s">
        <v>54</v>
      </c>
      <c r="AO56" s="470">
        <v>2800</v>
      </c>
      <c r="AP56" s="469">
        <v>3100</v>
      </c>
      <c r="AQ56" s="468">
        <v>1900</v>
      </c>
      <c r="AR56" s="467">
        <v>1900</v>
      </c>
      <c r="AS56" s="1032"/>
      <c r="AT56" s="593">
        <v>2810</v>
      </c>
      <c r="AU56" s="1194"/>
      <c r="AV56" s="1210"/>
      <c r="AW56" s="1032"/>
      <c r="AX56" s="1196"/>
      <c r="AY56" s="1032"/>
      <c r="AZ56" s="1199"/>
      <c r="BA56" s="1032"/>
      <c r="BB56" s="593"/>
      <c r="BC56" s="1032"/>
      <c r="BD56" s="1203"/>
      <c r="BE56" s="1032"/>
      <c r="BF56" s="479">
        <v>970</v>
      </c>
      <c r="BG56" s="1032"/>
      <c r="BH56" s="479">
        <v>3570</v>
      </c>
      <c r="BI56" s="1032"/>
      <c r="BJ56" s="479">
        <v>2330</v>
      </c>
      <c r="BK56" s="1032"/>
      <c r="BL56" s="1196"/>
      <c r="BM56" s="1032"/>
      <c r="BN56" s="1199"/>
      <c r="BO56" s="1032"/>
      <c r="BP56" s="1203"/>
      <c r="BQ56" s="457"/>
      <c r="BR56" s="412"/>
      <c r="BS56" s="581"/>
      <c r="BT56" s="580"/>
      <c r="BU56" s="580"/>
      <c r="BV56" s="1056"/>
      <c r="BW56" s="364"/>
      <c r="BX56" s="364"/>
      <c r="BY56" s="364"/>
      <c r="BZ56" s="364"/>
      <c r="CA56" s="364"/>
      <c r="CB56" s="364"/>
      <c r="CC56" s="364"/>
      <c r="CD56" s="364"/>
      <c r="CE56" s="364"/>
      <c r="CF56" s="364"/>
      <c r="CG56" s="364"/>
      <c r="CH56" s="364"/>
      <c r="CI56" s="364"/>
    </row>
    <row r="57" spans="1:87" s="374" customFormat="1" ht="12.75" customHeight="1">
      <c r="A57" s="1061"/>
      <c r="B57" s="1229"/>
      <c r="C57" s="1204" t="s">
        <v>53</v>
      </c>
      <c r="D57" s="478" t="s">
        <v>3520</v>
      </c>
      <c r="E57" s="388"/>
      <c r="F57" s="477">
        <v>105170</v>
      </c>
      <c r="G57" s="476">
        <v>182520</v>
      </c>
      <c r="H57" s="477">
        <v>101170</v>
      </c>
      <c r="I57" s="476">
        <v>178520</v>
      </c>
      <c r="J57" s="583" t="s">
        <v>3595</v>
      </c>
      <c r="K57" s="475">
        <v>940</v>
      </c>
      <c r="L57" s="474">
        <v>1720</v>
      </c>
      <c r="M57" s="473" t="s">
        <v>50</v>
      </c>
      <c r="N57" s="475">
        <v>900</v>
      </c>
      <c r="O57" s="474">
        <v>1680</v>
      </c>
      <c r="P57" s="473" t="s">
        <v>50</v>
      </c>
      <c r="Q57" s="380"/>
      <c r="R57" s="392"/>
      <c r="S57" s="455"/>
      <c r="T57" s="1082"/>
      <c r="U57" s="581"/>
      <c r="V57" s="488"/>
      <c r="W57" s="1032"/>
      <c r="X57" s="490"/>
      <c r="Y57" s="489"/>
      <c r="Z57" s="1035"/>
      <c r="AA57" s="488"/>
      <c r="AB57" s="1192"/>
      <c r="AC57" s="392"/>
      <c r="AD57" s="392"/>
      <c r="AE57" s="1082"/>
      <c r="AF57" s="464"/>
      <c r="AG57" s="1193"/>
      <c r="AH57" s="429" t="s">
        <v>52</v>
      </c>
      <c r="AI57" s="470">
        <v>2000</v>
      </c>
      <c r="AJ57" s="469">
        <v>2200</v>
      </c>
      <c r="AK57" s="471">
        <v>1400</v>
      </c>
      <c r="AL57" s="469">
        <v>1400</v>
      </c>
      <c r="AM57" s="1194"/>
      <c r="AN57" s="429" t="s">
        <v>51</v>
      </c>
      <c r="AO57" s="470">
        <v>2400</v>
      </c>
      <c r="AP57" s="469">
        <v>2700</v>
      </c>
      <c r="AQ57" s="468">
        <v>1700</v>
      </c>
      <c r="AR57" s="467">
        <v>1700</v>
      </c>
      <c r="AS57" s="1032"/>
      <c r="AT57" s="488"/>
      <c r="AU57" s="485"/>
      <c r="AV57" s="571"/>
      <c r="AW57" s="1032"/>
      <c r="AX57" s="1196"/>
      <c r="AY57" s="1032"/>
      <c r="AZ57" s="1199"/>
      <c r="BA57" s="1032"/>
      <c r="BB57" s="488"/>
      <c r="BC57" s="1032"/>
      <c r="BD57" s="1206">
        <v>0.06</v>
      </c>
      <c r="BE57" s="1032"/>
      <c r="BF57" s="466">
        <v>10</v>
      </c>
      <c r="BG57" s="1032"/>
      <c r="BH57" s="466">
        <v>30</v>
      </c>
      <c r="BI57" s="1032"/>
      <c r="BJ57" s="466">
        <v>20</v>
      </c>
      <c r="BK57" s="1032"/>
      <c r="BL57" s="1196"/>
      <c r="BM57" s="1032"/>
      <c r="BN57" s="1199"/>
      <c r="BO57" s="1032"/>
      <c r="BP57" s="1206">
        <v>0.97</v>
      </c>
      <c r="BQ57" s="457"/>
      <c r="BR57" s="412"/>
      <c r="BS57" s="581"/>
      <c r="BT57" s="580"/>
      <c r="BU57" s="580"/>
      <c r="BV57" s="1056"/>
      <c r="BW57" s="364"/>
      <c r="BX57" s="364"/>
      <c r="BY57" s="364"/>
      <c r="BZ57" s="364"/>
      <c r="CA57" s="364"/>
      <c r="CB57" s="364"/>
      <c r="CC57" s="364"/>
      <c r="CD57" s="364"/>
      <c r="CE57" s="364"/>
      <c r="CF57" s="364"/>
      <c r="CG57" s="364"/>
      <c r="CH57" s="364"/>
      <c r="CI57" s="364"/>
    </row>
    <row r="58" spans="1:87" s="374" customFormat="1" ht="12.75" customHeight="1">
      <c r="A58" s="1061"/>
      <c r="B58" s="1229"/>
      <c r="C58" s="1205"/>
      <c r="D58" s="389" t="s">
        <v>3519</v>
      </c>
      <c r="E58" s="388"/>
      <c r="F58" s="387">
        <v>182520</v>
      </c>
      <c r="G58" s="386"/>
      <c r="H58" s="387">
        <v>178520</v>
      </c>
      <c r="I58" s="386"/>
      <c r="J58" s="583" t="s">
        <v>3595</v>
      </c>
      <c r="K58" s="383">
        <v>1720</v>
      </c>
      <c r="L58" s="385"/>
      <c r="M58" s="384" t="s">
        <v>50</v>
      </c>
      <c r="N58" s="383">
        <v>1680</v>
      </c>
      <c r="O58" s="385"/>
      <c r="P58" s="384" t="s">
        <v>50</v>
      </c>
      <c r="Q58" s="380"/>
      <c r="R58" s="392"/>
      <c r="S58" s="487"/>
      <c r="T58" s="1082"/>
      <c r="U58" s="581"/>
      <c r="V58" s="593" t="s">
        <v>63</v>
      </c>
      <c r="W58" s="1032"/>
      <c r="X58" s="596" t="s">
        <v>63</v>
      </c>
      <c r="Y58" s="602"/>
      <c r="Z58" s="1035"/>
      <c r="AA58" s="593"/>
      <c r="AB58" s="1192"/>
      <c r="AC58" s="392"/>
      <c r="AD58" s="392"/>
      <c r="AE58" s="1082"/>
      <c r="AF58" s="464"/>
      <c r="AG58" s="1193"/>
      <c r="AH58" s="586" t="s">
        <v>49</v>
      </c>
      <c r="AI58" s="462">
        <v>2000</v>
      </c>
      <c r="AJ58" s="461">
        <v>2200</v>
      </c>
      <c r="AK58" s="463">
        <v>1400</v>
      </c>
      <c r="AL58" s="461">
        <v>1400</v>
      </c>
      <c r="AM58" s="1194"/>
      <c r="AN58" s="586" t="s">
        <v>48</v>
      </c>
      <c r="AO58" s="462">
        <v>2200</v>
      </c>
      <c r="AP58" s="461">
        <v>2400</v>
      </c>
      <c r="AQ58" s="460">
        <v>1500</v>
      </c>
      <c r="AR58" s="459">
        <v>1500</v>
      </c>
      <c r="AS58" s="1032"/>
      <c r="AT58" s="593" t="s">
        <v>24</v>
      </c>
      <c r="AU58" s="485"/>
      <c r="AV58" s="414"/>
      <c r="AW58" s="1032"/>
      <c r="AX58" s="1197"/>
      <c r="AY58" s="1032"/>
      <c r="AZ58" s="1200"/>
      <c r="BA58" s="1032"/>
      <c r="BB58" s="593"/>
      <c r="BC58" s="1032"/>
      <c r="BD58" s="1207"/>
      <c r="BE58" s="1032"/>
      <c r="BF58" s="604"/>
      <c r="BG58" s="1032"/>
      <c r="BH58" s="458" t="s">
        <v>3692</v>
      </c>
      <c r="BI58" s="1032"/>
      <c r="BJ58" s="458" t="s">
        <v>3692</v>
      </c>
      <c r="BK58" s="1032"/>
      <c r="BL58" s="1197"/>
      <c r="BM58" s="1032"/>
      <c r="BN58" s="1200"/>
      <c r="BO58" s="1032"/>
      <c r="BP58" s="1206"/>
      <c r="BQ58" s="457"/>
      <c r="BR58" s="412"/>
      <c r="BS58" s="581"/>
      <c r="BT58" s="580"/>
      <c r="BU58" s="580"/>
      <c r="BV58" s="1056"/>
      <c r="BW58" s="364"/>
      <c r="BX58" s="364"/>
      <c r="BY58" s="364"/>
      <c r="BZ58" s="364"/>
      <c r="CA58" s="364"/>
      <c r="CB58" s="364"/>
      <c r="CC58" s="364"/>
      <c r="CD58" s="364"/>
      <c r="CE58" s="364"/>
      <c r="CF58" s="364"/>
      <c r="CG58" s="364"/>
      <c r="CH58" s="364"/>
      <c r="CI58" s="364"/>
    </row>
    <row r="59" spans="1:87" s="374" customFormat="1" ht="12.75" customHeight="1">
      <c r="A59" s="1061"/>
      <c r="B59" s="1227" t="s">
        <v>3525</v>
      </c>
      <c r="C59" s="1076" t="s">
        <v>59</v>
      </c>
      <c r="D59" s="402" t="s">
        <v>3470</v>
      </c>
      <c r="E59" s="388"/>
      <c r="F59" s="401">
        <v>34280</v>
      </c>
      <c r="G59" s="400">
        <v>42010</v>
      </c>
      <c r="H59" s="401">
        <v>30570</v>
      </c>
      <c r="I59" s="400">
        <v>38300</v>
      </c>
      <c r="J59" s="583" t="s">
        <v>3595</v>
      </c>
      <c r="K59" s="399">
        <v>310</v>
      </c>
      <c r="L59" s="398">
        <v>380</v>
      </c>
      <c r="M59" s="397" t="s">
        <v>50</v>
      </c>
      <c r="N59" s="399">
        <v>280</v>
      </c>
      <c r="O59" s="398">
        <v>350</v>
      </c>
      <c r="P59" s="397" t="s">
        <v>50</v>
      </c>
      <c r="Q59" s="583" t="s">
        <v>3595</v>
      </c>
      <c r="R59" s="396">
        <v>7730</v>
      </c>
      <c r="S59" s="484">
        <v>70</v>
      </c>
      <c r="T59" s="1082"/>
      <c r="U59" s="581"/>
      <c r="V59" s="593">
        <v>704800</v>
      </c>
      <c r="W59" s="1032"/>
      <c r="X59" s="596">
        <v>7040</v>
      </c>
      <c r="Y59" s="485"/>
      <c r="Z59" s="1035"/>
      <c r="AA59" s="596"/>
      <c r="AB59" s="1192"/>
      <c r="AC59" s="392"/>
      <c r="AD59" s="392"/>
      <c r="AE59" s="1082"/>
      <c r="AF59" s="464"/>
      <c r="AG59" s="1193" t="s">
        <v>3595</v>
      </c>
      <c r="AH59" s="483" t="s">
        <v>58</v>
      </c>
      <c r="AI59" s="482">
        <v>2400</v>
      </c>
      <c r="AJ59" s="481">
        <v>2700</v>
      </c>
      <c r="AK59" s="471">
        <v>1700</v>
      </c>
      <c r="AL59" s="469">
        <v>1700</v>
      </c>
      <c r="AM59" s="1194" t="s">
        <v>3595</v>
      </c>
      <c r="AN59" s="483" t="s">
        <v>57</v>
      </c>
      <c r="AO59" s="482">
        <v>5500</v>
      </c>
      <c r="AP59" s="481">
        <v>6200</v>
      </c>
      <c r="AQ59" s="468">
        <v>3900</v>
      </c>
      <c r="AR59" s="467">
        <v>3900</v>
      </c>
      <c r="AS59" s="1032"/>
      <c r="AT59" s="593">
        <v>2540</v>
      </c>
      <c r="AU59" s="1194" t="s">
        <v>3595</v>
      </c>
      <c r="AV59" s="1209">
        <v>4500</v>
      </c>
      <c r="AW59" s="1032" t="s">
        <v>3595</v>
      </c>
      <c r="AX59" s="1195">
        <v>1570</v>
      </c>
      <c r="AY59" s="1032" t="s">
        <v>3595</v>
      </c>
      <c r="AZ59" s="1198">
        <v>10</v>
      </c>
      <c r="BA59" s="1032"/>
      <c r="BB59" s="593"/>
      <c r="BC59" s="1032" t="s">
        <v>3601</v>
      </c>
      <c r="BD59" s="1202" t="s">
        <v>56</v>
      </c>
      <c r="BE59" s="1032" t="s">
        <v>3601</v>
      </c>
      <c r="BF59" s="390"/>
      <c r="BG59" s="1032" t="s">
        <v>3601</v>
      </c>
      <c r="BH59" s="390"/>
      <c r="BI59" s="1032" t="s">
        <v>3601</v>
      </c>
      <c r="BJ59" s="390"/>
      <c r="BK59" s="1032" t="s">
        <v>3595</v>
      </c>
      <c r="BL59" s="1195">
        <v>1930</v>
      </c>
      <c r="BM59" s="1032" t="s">
        <v>3595</v>
      </c>
      <c r="BN59" s="1198">
        <v>10</v>
      </c>
      <c r="BO59" s="1032"/>
      <c r="BP59" s="1202" t="s">
        <v>3693</v>
      </c>
      <c r="BQ59" s="457"/>
      <c r="BR59" s="412"/>
      <c r="BS59" s="581"/>
      <c r="BT59" s="580"/>
      <c r="BU59" s="580"/>
      <c r="BV59" s="1056"/>
      <c r="BW59" s="364"/>
      <c r="BX59" s="364"/>
      <c r="BY59" s="364"/>
      <c r="BZ59" s="364"/>
      <c r="CA59" s="364"/>
      <c r="CB59" s="364"/>
      <c r="CC59" s="364"/>
      <c r="CD59" s="364"/>
      <c r="CE59" s="364"/>
      <c r="CF59" s="364"/>
      <c r="CG59" s="364"/>
      <c r="CH59" s="364"/>
      <c r="CI59" s="364"/>
    </row>
    <row r="60" spans="1:87" s="374" customFormat="1" ht="12.75" customHeight="1">
      <c r="A60" s="1061"/>
      <c r="B60" s="1229"/>
      <c r="C60" s="1077"/>
      <c r="D60" s="478" t="s">
        <v>3469</v>
      </c>
      <c r="E60" s="388"/>
      <c r="F60" s="477">
        <v>42010</v>
      </c>
      <c r="G60" s="476">
        <v>103950</v>
      </c>
      <c r="H60" s="477">
        <v>38300</v>
      </c>
      <c r="I60" s="476">
        <v>100240</v>
      </c>
      <c r="J60" s="583" t="s">
        <v>3595</v>
      </c>
      <c r="K60" s="475">
        <v>380</v>
      </c>
      <c r="L60" s="474">
        <v>920</v>
      </c>
      <c r="M60" s="473" t="s">
        <v>50</v>
      </c>
      <c r="N60" s="475">
        <v>350</v>
      </c>
      <c r="O60" s="474">
        <v>890</v>
      </c>
      <c r="P60" s="473" t="s">
        <v>50</v>
      </c>
      <c r="Q60" s="583" t="s">
        <v>3595</v>
      </c>
      <c r="R60" s="383">
        <v>7730</v>
      </c>
      <c r="S60" s="480">
        <v>70</v>
      </c>
      <c r="T60" s="1082"/>
      <c r="U60" s="581"/>
      <c r="V60" s="488"/>
      <c r="W60" s="1032"/>
      <c r="X60" s="490"/>
      <c r="Y60" s="489"/>
      <c r="Z60" s="1035"/>
      <c r="AA60" s="488"/>
      <c r="AB60" s="1192"/>
      <c r="AC60" s="392"/>
      <c r="AD60" s="392"/>
      <c r="AE60" s="1082"/>
      <c r="AF60" s="464"/>
      <c r="AG60" s="1193"/>
      <c r="AH60" s="429" t="s">
        <v>55</v>
      </c>
      <c r="AI60" s="470">
        <v>2300</v>
      </c>
      <c r="AJ60" s="469">
        <v>2600</v>
      </c>
      <c r="AK60" s="471">
        <v>1600</v>
      </c>
      <c r="AL60" s="469">
        <v>1600</v>
      </c>
      <c r="AM60" s="1194"/>
      <c r="AN60" s="429" t="s">
        <v>54</v>
      </c>
      <c r="AO60" s="470">
        <v>3000</v>
      </c>
      <c r="AP60" s="469">
        <v>3400</v>
      </c>
      <c r="AQ60" s="468">
        <v>2100</v>
      </c>
      <c r="AR60" s="467">
        <v>2100</v>
      </c>
      <c r="AS60" s="1032"/>
      <c r="AT60" s="488"/>
      <c r="AU60" s="1194"/>
      <c r="AV60" s="1210"/>
      <c r="AW60" s="1032"/>
      <c r="AX60" s="1196"/>
      <c r="AY60" s="1032"/>
      <c r="AZ60" s="1199"/>
      <c r="BA60" s="1032"/>
      <c r="BB60" s="488"/>
      <c r="BC60" s="1032"/>
      <c r="BD60" s="1203"/>
      <c r="BE60" s="1032"/>
      <c r="BF60" s="479">
        <v>900</v>
      </c>
      <c r="BG60" s="1032"/>
      <c r="BH60" s="479">
        <v>3310</v>
      </c>
      <c r="BI60" s="1032"/>
      <c r="BJ60" s="479">
        <v>2160</v>
      </c>
      <c r="BK60" s="1032"/>
      <c r="BL60" s="1196"/>
      <c r="BM60" s="1032"/>
      <c r="BN60" s="1199"/>
      <c r="BO60" s="1032"/>
      <c r="BP60" s="1203"/>
      <c r="BQ60" s="457"/>
      <c r="BR60" s="412"/>
      <c r="BS60" s="581"/>
      <c r="BT60" s="580"/>
      <c r="BU60" s="580"/>
      <c r="BV60" s="1056"/>
      <c r="BW60" s="364"/>
      <c r="BX60" s="364"/>
      <c r="BY60" s="364"/>
      <c r="BZ60" s="364"/>
      <c r="CA60" s="364"/>
      <c r="CB60" s="364"/>
      <c r="CC60" s="364"/>
      <c r="CD60" s="364"/>
      <c r="CE60" s="364"/>
      <c r="CF60" s="364"/>
      <c r="CG60" s="364"/>
      <c r="CH60" s="364"/>
      <c r="CI60" s="364"/>
    </row>
    <row r="61" spans="1:87" s="374" customFormat="1" ht="12.75" customHeight="1">
      <c r="A61" s="1061"/>
      <c r="B61" s="1229"/>
      <c r="C61" s="1204" t="s">
        <v>53</v>
      </c>
      <c r="D61" s="478" t="s">
        <v>3520</v>
      </c>
      <c r="E61" s="388"/>
      <c r="F61" s="477">
        <v>103950</v>
      </c>
      <c r="G61" s="476">
        <v>181300</v>
      </c>
      <c r="H61" s="477">
        <v>100240</v>
      </c>
      <c r="I61" s="476">
        <v>177590</v>
      </c>
      <c r="J61" s="583" t="s">
        <v>3595</v>
      </c>
      <c r="K61" s="475">
        <v>920</v>
      </c>
      <c r="L61" s="474">
        <v>1700</v>
      </c>
      <c r="M61" s="473" t="s">
        <v>50</v>
      </c>
      <c r="N61" s="475">
        <v>890</v>
      </c>
      <c r="O61" s="474">
        <v>1670</v>
      </c>
      <c r="P61" s="473" t="s">
        <v>50</v>
      </c>
      <c r="Q61" s="380"/>
      <c r="R61" s="392"/>
      <c r="S61" s="455"/>
      <c r="T61" s="1082"/>
      <c r="U61" s="581"/>
      <c r="V61" s="593" t="s">
        <v>62</v>
      </c>
      <c r="W61" s="1032"/>
      <c r="X61" s="596" t="s">
        <v>62</v>
      </c>
      <c r="Y61" s="602"/>
      <c r="Z61" s="1035"/>
      <c r="AA61" s="593"/>
      <c r="AB61" s="1192"/>
      <c r="AC61" s="392"/>
      <c r="AD61" s="392"/>
      <c r="AE61" s="1082"/>
      <c r="AF61" s="464"/>
      <c r="AG61" s="1193"/>
      <c r="AH61" s="429" t="s">
        <v>52</v>
      </c>
      <c r="AI61" s="470">
        <v>2200</v>
      </c>
      <c r="AJ61" s="469">
        <v>2400</v>
      </c>
      <c r="AK61" s="471">
        <v>1500</v>
      </c>
      <c r="AL61" s="469">
        <v>1500</v>
      </c>
      <c r="AM61" s="1194"/>
      <c r="AN61" s="429" t="s">
        <v>51</v>
      </c>
      <c r="AO61" s="470">
        <v>2600</v>
      </c>
      <c r="AP61" s="469">
        <v>2900</v>
      </c>
      <c r="AQ61" s="468">
        <v>1800</v>
      </c>
      <c r="AR61" s="467">
        <v>1800</v>
      </c>
      <c r="AS61" s="1032"/>
      <c r="AT61" s="593" t="s">
        <v>25</v>
      </c>
      <c r="AU61" s="485"/>
      <c r="AV61" s="571"/>
      <c r="AW61" s="1032"/>
      <c r="AX61" s="1196"/>
      <c r="AY61" s="1032"/>
      <c r="AZ61" s="1199"/>
      <c r="BA61" s="1032"/>
      <c r="BB61" s="593"/>
      <c r="BC61" s="1032"/>
      <c r="BD61" s="1206">
        <v>0.06</v>
      </c>
      <c r="BE61" s="1032"/>
      <c r="BF61" s="466">
        <v>9</v>
      </c>
      <c r="BG61" s="1032"/>
      <c r="BH61" s="466">
        <v>30</v>
      </c>
      <c r="BI61" s="1032"/>
      <c r="BJ61" s="466">
        <v>20</v>
      </c>
      <c r="BK61" s="1032"/>
      <c r="BL61" s="1196"/>
      <c r="BM61" s="1032"/>
      <c r="BN61" s="1199"/>
      <c r="BO61" s="1032"/>
      <c r="BP61" s="1206">
        <v>0.97</v>
      </c>
      <c r="BQ61" s="457"/>
      <c r="BR61" s="412"/>
      <c r="BS61" s="581"/>
      <c r="BT61" s="580"/>
      <c r="BU61" s="580"/>
      <c r="BV61" s="1056"/>
      <c r="BW61" s="364"/>
      <c r="BX61" s="364"/>
      <c r="BY61" s="364"/>
      <c r="BZ61" s="364"/>
      <c r="CA61" s="364"/>
      <c r="CB61" s="364"/>
      <c r="CC61" s="364"/>
      <c r="CD61" s="364"/>
      <c r="CE61" s="364"/>
      <c r="CF61" s="364"/>
      <c r="CG61" s="364"/>
      <c r="CH61" s="364"/>
      <c r="CI61" s="364"/>
    </row>
    <row r="62" spans="1:87" s="374" customFormat="1" ht="12.75" customHeight="1">
      <c r="A62" s="1061"/>
      <c r="B62" s="1229"/>
      <c r="C62" s="1205"/>
      <c r="D62" s="389" t="s">
        <v>3519</v>
      </c>
      <c r="E62" s="388"/>
      <c r="F62" s="387">
        <v>181300</v>
      </c>
      <c r="G62" s="386"/>
      <c r="H62" s="387">
        <v>177590</v>
      </c>
      <c r="I62" s="386"/>
      <c r="J62" s="583" t="s">
        <v>3595</v>
      </c>
      <c r="K62" s="383">
        <v>1700</v>
      </c>
      <c r="L62" s="385"/>
      <c r="M62" s="384" t="s">
        <v>50</v>
      </c>
      <c r="N62" s="383">
        <v>1670</v>
      </c>
      <c r="O62" s="385"/>
      <c r="P62" s="384" t="s">
        <v>50</v>
      </c>
      <c r="Q62" s="380"/>
      <c r="R62" s="392"/>
      <c r="S62" s="487"/>
      <c r="T62" s="1082"/>
      <c r="U62" s="581"/>
      <c r="V62" s="593">
        <v>742700</v>
      </c>
      <c r="W62" s="1032"/>
      <c r="X62" s="596">
        <v>7420</v>
      </c>
      <c r="Y62" s="485"/>
      <c r="Z62" s="1035"/>
      <c r="AA62" s="596"/>
      <c r="AB62" s="1192"/>
      <c r="AC62" s="392"/>
      <c r="AD62" s="392"/>
      <c r="AE62" s="1082"/>
      <c r="AF62" s="464"/>
      <c r="AG62" s="1193"/>
      <c r="AH62" s="586" t="s">
        <v>49</v>
      </c>
      <c r="AI62" s="462">
        <v>2100</v>
      </c>
      <c r="AJ62" s="461">
        <v>2300</v>
      </c>
      <c r="AK62" s="463">
        <v>1500</v>
      </c>
      <c r="AL62" s="461">
        <v>1500</v>
      </c>
      <c r="AM62" s="1194"/>
      <c r="AN62" s="586" t="s">
        <v>48</v>
      </c>
      <c r="AO62" s="462">
        <v>2400</v>
      </c>
      <c r="AP62" s="461">
        <v>2600</v>
      </c>
      <c r="AQ62" s="460">
        <v>1600</v>
      </c>
      <c r="AR62" s="459">
        <v>1600</v>
      </c>
      <c r="AS62" s="1032"/>
      <c r="AT62" s="593">
        <v>2440</v>
      </c>
      <c r="AU62" s="485"/>
      <c r="AV62" s="414"/>
      <c r="AW62" s="1032"/>
      <c r="AX62" s="1197"/>
      <c r="AY62" s="1032"/>
      <c r="AZ62" s="1200"/>
      <c r="BA62" s="1032"/>
      <c r="BB62" s="593"/>
      <c r="BC62" s="1032"/>
      <c r="BD62" s="1207"/>
      <c r="BE62" s="1032"/>
      <c r="BF62" s="604"/>
      <c r="BG62" s="1032"/>
      <c r="BH62" s="458" t="s">
        <v>3692</v>
      </c>
      <c r="BI62" s="1032"/>
      <c r="BJ62" s="458" t="s">
        <v>3692</v>
      </c>
      <c r="BK62" s="1032"/>
      <c r="BL62" s="1197"/>
      <c r="BM62" s="1032"/>
      <c r="BN62" s="1200"/>
      <c r="BO62" s="1032"/>
      <c r="BP62" s="1206"/>
      <c r="BQ62" s="457"/>
      <c r="BR62" s="412"/>
      <c r="BS62" s="581"/>
      <c r="BT62" s="580"/>
      <c r="BU62" s="580"/>
      <c r="BV62" s="1056"/>
      <c r="BW62" s="364"/>
      <c r="BX62" s="364"/>
      <c r="BY62" s="364"/>
      <c r="BZ62" s="364"/>
      <c r="CA62" s="364"/>
      <c r="CB62" s="364"/>
      <c r="CC62" s="364"/>
      <c r="CD62" s="364"/>
      <c r="CE62" s="364"/>
      <c r="CF62" s="364"/>
      <c r="CG62" s="364"/>
      <c r="CH62" s="364"/>
      <c r="CI62" s="364"/>
    </row>
    <row r="63" spans="1:87" s="374" customFormat="1" ht="12.75" customHeight="1">
      <c r="A63" s="1061"/>
      <c r="B63" s="1227" t="s">
        <v>3524</v>
      </c>
      <c r="C63" s="1076" t="s">
        <v>59</v>
      </c>
      <c r="D63" s="402" t="s">
        <v>3470</v>
      </c>
      <c r="E63" s="388"/>
      <c r="F63" s="401">
        <v>33190</v>
      </c>
      <c r="G63" s="400">
        <v>40920</v>
      </c>
      <c r="H63" s="401">
        <v>29730</v>
      </c>
      <c r="I63" s="400">
        <v>37460</v>
      </c>
      <c r="J63" s="583" t="s">
        <v>3595</v>
      </c>
      <c r="K63" s="399">
        <v>300</v>
      </c>
      <c r="L63" s="398">
        <v>370</v>
      </c>
      <c r="M63" s="397" t="s">
        <v>50</v>
      </c>
      <c r="N63" s="399">
        <v>270</v>
      </c>
      <c r="O63" s="398">
        <v>340</v>
      </c>
      <c r="P63" s="397" t="s">
        <v>50</v>
      </c>
      <c r="Q63" s="583" t="s">
        <v>3595</v>
      </c>
      <c r="R63" s="396">
        <v>7730</v>
      </c>
      <c r="S63" s="484">
        <v>70</v>
      </c>
      <c r="T63" s="1082"/>
      <c r="U63" s="581"/>
      <c r="V63" s="488"/>
      <c r="W63" s="1032"/>
      <c r="X63" s="596"/>
      <c r="Y63" s="485"/>
      <c r="Z63" s="1035"/>
      <c r="AA63" s="596"/>
      <c r="AB63" s="1192"/>
      <c r="AC63" s="392"/>
      <c r="AD63" s="392"/>
      <c r="AE63" s="1082"/>
      <c r="AF63" s="464"/>
      <c r="AG63" s="1193" t="s">
        <v>3595</v>
      </c>
      <c r="AH63" s="483" t="s">
        <v>58</v>
      </c>
      <c r="AI63" s="482">
        <v>2300</v>
      </c>
      <c r="AJ63" s="481">
        <v>2500</v>
      </c>
      <c r="AK63" s="471">
        <v>1600</v>
      </c>
      <c r="AL63" s="469">
        <v>1600</v>
      </c>
      <c r="AM63" s="1194" t="s">
        <v>3595</v>
      </c>
      <c r="AN63" s="483" t="s">
        <v>57</v>
      </c>
      <c r="AO63" s="482">
        <v>5400</v>
      </c>
      <c r="AP63" s="481">
        <v>6000</v>
      </c>
      <c r="AQ63" s="468">
        <v>3700</v>
      </c>
      <c r="AR63" s="467">
        <v>3700</v>
      </c>
      <c r="AS63" s="1032"/>
      <c r="AT63" s="593"/>
      <c r="AU63" s="1194" t="s">
        <v>3595</v>
      </c>
      <c r="AV63" s="1209">
        <v>4500</v>
      </c>
      <c r="AW63" s="1032" t="s">
        <v>3595</v>
      </c>
      <c r="AX63" s="1195">
        <v>1470</v>
      </c>
      <c r="AY63" s="1032" t="s">
        <v>3595</v>
      </c>
      <c r="AZ63" s="1198">
        <v>10</v>
      </c>
      <c r="BA63" s="1032"/>
      <c r="BB63" s="593"/>
      <c r="BC63" s="1032" t="s">
        <v>3601</v>
      </c>
      <c r="BD63" s="1202" t="s">
        <v>56</v>
      </c>
      <c r="BE63" s="1032" t="s">
        <v>3601</v>
      </c>
      <c r="BF63" s="390"/>
      <c r="BG63" s="1032" t="s">
        <v>3601</v>
      </c>
      <c r="BH63" s="390"/>
      <c r="BI63" s="1032" t="s">
        <v>3601</v>
      </c>
      <c r="BJ63" s="390"/>
      <c r="BK63" s="1032" t="s">
        <v>3595</v>
      </c>
      <c r="BL63" s="1195">
        <v>1800</v>
      </c>
      <c r="BM63" s="1032" t="s">
        <v>3595</v>
      </c>
      <c r="BN63" s="1198">
        <v>10</v>
      </c>
      <c r="BO63" s="1032"/>
      <c r="BP63" s="1202" t="s">
        <v>3693</v>
      </c>
      <c r="BQ63" s="457"/>
      <c r="BR63" s="412"/>
      <c r="BS63" s="581"/>
      <c r="BT63" s="580"/>
      <c r="BU63" s="580"/>
      <c r="BV63" s="1056"/>
      <c r="BW63" s="364"/>
      <c r="BX63" s="364"/>
      <c r="BY63" s="364"/>
      <c r="BZ63" s="364"/>
      <c r="CA63" s="364"/>
      <c r="CB63" s="364"/>
      <c r="CC63" s="364"/>
      <c r="CD63" s="364"/>
      <c r="CE63" s="364"/>
      <c r="CF63" s="364"/>
      <c r="CG63" s="364"/>
      <c r="CH63" s="364"/>
      <c r="CI63" s="364"/>
    </row>
    <row r="64" spans="1:87" s="374" customFormat="1" ht="12.75" customHeight="1">
      <c r="A64" s="1061"/>
      <c r="B64" s="1229"/>
      <c r="C64" s="1077"/>
      <c r="D64" s="478" t="s">
        <v>3469</v>
      </c>
      <c r="E64" s="388"/>
      <c r="F64" s="477">
        <v>40920</v>
      </c>
      <c r="G64" s="476">
        <v>102860</v>
      </c>
      <c r="H64" s="477">
        <v>37460</v>
      </c>
      <c r="I64" s="476">
        <v>99400</v>
      </c>
      <c r="J64" s="583" t="s">
        <v>3595</v>
      </c>
      <c r="K64" s="475">
        <v>370</v>
      </c>
      <c r="L64" s="474">
        <v>910</v>
      </c>
      <c r="M64" s="473" t="s">
        <v>50</v>
      </c>
      <c r="N64" s="475">
        <v>340</v>
      </c>
      <c r="O64" s="474">
        <v>880</v>
      </c>
      <c r="P64" s="473" t="s">
        <v>50</v>
      </c>
      <c r="Q64" s="583" t="s">
        <v>3595</v>
      </c>
      <c r="R64" s="383">
        <v>7730</v>
      </c>
      <c r="S64" s="480">
        <v>70</v>
      </c>
      <c r="T64" s="1082"/>
      <c r="U64" s="581"/>
      <c r="V64" s="488"/>
      <c r="W64" s="1032"/>
      <c r="X64" s="596"/>
      <c r="Y64" s="485"/>
      <c r="Z64" s="1035"/>
      <c r="AA64" s="596"/>
      <c r="AB64" s="1192"/>
      <c r="AC64" s="392"/>
      <c r="AD64" s="392"/>
      <c r="AE64" s="1082"/>
      <c r="AF64" s="464"/>
      <c r="AG64" s="1193"/>
      <c r="AH64" s="429" t="s">
        <v>55</v>
      </c>
      <c r="AI64" s="470">
        <v>2200</v>
      </c>
      <c r="AJ64" s="469">
        <v>2400</v>
      </c>
      <c r="AK64" s="471">
        <v>1500</v>
      </c>
      <c r="AL64" s="469">
        <v>1500</v>
      </c>
      <c r="AM64" s="1194"/>
      <c r="AN64" s="429" t="s">
        <v>54</v>
      </c>
      <c r="AO64" s="470">
        <v>2900</v>
      </c>
      <c r="AP64" s="469">
        <v>3300</v>
      </c>
      <c r="AQ64" s="468">
        <v>2000</v>
      </c>
      <c r="AR64" s="467">
        <v>2000</v>
      </c>
      <c r="AS64" s="1032"/>
      <c r="AT64" s="593" t="s">
        <v>26</v>
      </c>
      <c r="AU64" s="1194"/>
      <c r="AV64" s="1210"/>
      <c r="AW64" s="1032"/>
      <c r="AX64" s="1196"/>
      <c r="AY64" s="1032"/>
      <c r="AZ64" s="1199"/>
      <c r="BA64" s="1032"/>
      <c r="BB64" s="593"/>
      <c r="BC64" s="1032"/>
      <c r="BD64" s="1203"/>
      <c r="BE64" s="1032"/>
      <c r="BF64" s="479">
        <v>840</v>
      </c>
      <c r="BG64" s="1032"/>
      <c r="BH64" s="479">
        <v>3090</v>
      </c>
      <c r="BI64" s="1032"/>
      <c r="BJ64" s="479">
        <v>2010</v>
      </c>
      <c r="BK64" s="1032"/>
      <c r="BL64" s="1196"/>
      <c r="BM64" s="1032"/>
      <c r="BN64" s="1199"/>
      <c r="BO64" s="1032"/>
      <c r="BP64" s="1203"/>
      <c r="BQ64" s="457"/>
      <c r="BR64" s="412"/>
      <c r="BS64" s="581"/>
      <c r="BT64" s="580"/>
      <c r="BU64" s="580"/>
      <c r="BV64" s="1056"/>
      <c r="BW64" s="364"/>
      <c r="BX64" s="364"/>
      <c r="BY64" s="364"/>
      <c r="BZ64" s="364"/>
      <c r="CA64" s="364"/>
      <c r="CB64" s="364"/>
      <c r="CC64" s="364"/>
      <c r="CD64" s="364"/>
      <c r="CE64" s="364"/>
      <c r="CF64" s="364"/>
      <c r="CG64" s="364"/>
      <c r="CH64" s="364"/>
      <c r="CI64" s="364"/>
    </row>
    <row r="65" spans="1:87" s="374" customFormat="1" ht="12.75" customHeight="1">
      <c r="A65" s="1061"/>
      <c r="B65" s="1229"/>
      <c r="C65" s="1204" t="s">
        <v>53</v>
      </c>
      <c r="D65" s="478" t="s">
        <v>3520</v>
      </c>
      <c r="E65" s="388"/>
      <c r="F65" s="477">
        <v>102860</v>
      </c>
      <c r="G65" s="476">
        <v>180210</v>
      </c>
      <c r="H65" s="477">
        <v>99400</v>
      </c>
      <c r="I65" s="476">
        <v>176750</v>
      </c>
      <c r="J65" s="583" t="s">
        <v>3595</v>
      </c>
      <c r="K65" s="475">
        <v>910</v>
      </c>
      <c r="L65" s="474">
        <v>1690</v>
      </c>
      <c r="M65" s="473" t="s">
        <v>50</v>
      </c>
      <c r="N65" s="475">
        <v>880</v>
      </c>
      <c r="O65" s="474">
        <v>1660</v>
      </c>
      <c r="P65" s="473" t="s">
        <v>50</v>
      </c>
      <c r="Q65" s="380"/>
      <c r="R65" s="392"/>
      <c r="S65" s="455"/>
      <c r="T65" s="1082"/>
      <c r="U65" s="581"/>
      <c r="V65" s="488"/>
      <c r="W65" s="1032"/>
      <c r="X65" s="596"/>
      <c r="Y65" s="485"/>
      <c r="Z65" s="1035"/>
      <c r="AA65" s="596"/>
      <c r="AB65" s="1192"/>
      <c r="AC65" s="392"/>
      <c r="AD65" s="392"/>
      <c r="AE65" s="1082"/>
      <c r="AF65" s="464"/>
      <c r="AG65" s="1193"/>
      <c r="AH65" s="429" t="s">
        <v>52</v>
      </c>
      <c r="AI65" s="470">
        <v>2100</v>
      </c>
      <c r="AJ65" s="469">
        <v>2300</v>
      </c>
      <c r="AK65" s="471">
        <v>1400</v>
      </c>
      <c r="AL65" s="469">
        <v>1400</v>
      </c>
      <c r="AM65" s="1194"/>
      <c r="AN65" s="429" t="s">
        <v>51</v>
      </c>
      <c r="AO65" s="470">
        <v>2500</v>
      </c>
      <c r="AP65" s="469">
        <v>2800</v>
      </c>
      <c r="AQ65" s="468">
        <v>1800</v>
      </c>
      <c r="AR65" s="467">
        <v>1800</v>
      </c>
      <c r="AS65" s="1032"/>
      <c r="AT65" s="593">
        <v>2360</v>
      </c>
      <c r="AU65" s="485"/>
      <c r="AV65" s="571"/>
      <c r="AW65" s="1032"/>
      <c r="AX65" s="1196"/>
      <c r="AY65" s="1032"/>
      <c r="AZ65" s="1199"/>
      <c r="BA65" s="1032"/>
      <c r="BB65" s="593"/>
      <c r="BC65" s="1032"/>
      <c r="BD65" s="1206">
        <v>0.06</v>
      </c>
      <c r="BE65" s="1032"/>
      <c r="BF65" s="466">
        <v>8</v>
      </c>
      <c r="BG65" s="1032"/>
      <c r="BH65" s="466">
        <v>30</v>
      </c>
      <c r="BI65" s="1032"/>
      <c r="BJ65" s="466">
        <v>20</v>
      </c>
      <c r="BK65" s="1032"/>
      <c r="BL65" s="1196"/>
      <c r="BM65" s="1032"/>
      <c r="BN65" s="1199"/>
      <c r="BO65" s="1032"/>
      <c r="BP65" s="1206">
        <v>0.98</v>
      </c>
      <c r="BQ65" s="457"/>
      <c r="BR65" s="412"/>
      <c r="BS65" s="581"/>
      <c r="BT65" s="580"/>
      <c r="BU65" s="580"/>
      <c r="BV65" s="1056"/>
      <c r="BW65" s="364"/>
      <c r="BX65" s="364"/>
      <c r="BY65" s="364"/>
      <c r="BZ65" s="364"/>
      <c r="CA65" s="364"/>
      <c r="CB65" s="364"/>
      <c r="CC65" s="364"/>
      <c r="CD65" s="364"/>
      <c r="CE65" s="364"/>
      <c r="CF65" s="364"/>
      <c r="CG65" s="364"/>
      <c r="CH65" s="364"/>
      <c r="CI65" s="364"/>
    </row>
    <row r="66" spans="1:87" s="374" customFormat="1" ht="12.75" customHeight="1">
      <c r="A66" s="1061"/>
      <c r="B66" s="1229"/>
      <c r="C66" s="1205"/>
      <c r="D66" s="389" t="s">
        <v>3519</v>
      </c>
      <c r="E66" s="388"/>
      <c r="F66" s="387">
        <v>180210</v>
      </c>
      <c r="G66" s="386"/>
      <c r="H66" s="387">
        <v>176750</v>
      </c>
      <c r="I66" s="386"/>
      <c r="J66" s="583" t="s">
        <v>3595</v>
      </c>
      <c r="K66" s="383">
        <v>1690</v>
      </c>
      <c r="L66" s="385"/>
      <c r="M66" s="384" t="s">
        <v>50</v>
      </c>
      <c r="N66" s="383">
        <v>1660</v>
      </c>
      <c r="O66" s="385"/>
      <c r="P66" s="384" t="s">
        <v>50</v>
      </c>
      <c r="Q66" s="380"/>
      <c r="R66" s="392"/>
      <c r="S66" s="487"/>
      <c r="T66" s="1082"/>
      <c r="U66" s="581"/>
      <c r="V66" s="488"/>
      <c r="W66" s="1032"/>
      <c r="X66" s="596"/>
      <c r="Y66" s="485"/>
      <c r="Z66" s="1035"/>
      <c r="AA66" s="596"/>
      <c r="AB66" s="1192"/>
      <c r="AC66" s="392"/>
      <c r="AD66" s="392"/>
      <c r="AE66" s="1082"/>
      <c r="AF66" s="464"/>
      <c r="AG66" s="1193"/>
      <c r="AH66" s="586" t="s">
        <v>49</v>
      </c>
      <c r="AI66" s="462">
        <v>2000</v>
      </c>
      <c r="AJ66" s="461">
        <v>2200</v>
      </c>
      <c r="AK66" s="463">
        <v>1400</v>
      </c>
      <c r="AL66" s="461">
        <v>1400</v>
      </c>
      <c r="AM66" s="1194"/>
      <c r="AN66" s="586" t="s">
        <v>48</v>
      </c>
      <c r="AO66" s="462">
        <v>2300</v>
      </c>
      <c r="AP66" s="461">
        <v>2500</v>
      </c>
      <c r="AQ66" s="460">
        <v>1600</v>
      </c>
      <c r="AR66" s="459">
        <v>1600</v>
      </c>
      <c r="AS66" s="1032"/>
      <c r="AT66" s="593"/>
      <c r="AU66" s="485"/>
      <c r="AV66" s="414"/>
      <c r="AW66" s="1032"/>
      <c r="AX66" s="1197"/>
      <c r="AY66" s="1032"/>
      <c r="AZ66" s="1200"/>
      <c r="BA66" s="1032"/>
      <c r="BB66" s="593"/>
      <c r="BC66" s="1032"/>
      <c r="BD66" s="1207"/>
      <c r="BE66" s="1032"/>
      <c r="BF66" s="604"/>
      <c r="BG66" s="1032"/>
      <c r="BH66" s="458" t="s">
        <v>3692</v>
      </c>
      <c r="BI66" s="1032"/>
      <c r="BJ66" s="458" t="s">
        <v>3692</v>
      </c>
      <c r="BK66" s="1032"/>
      <c r="BL66" s="1197"/>
      <c r="BM66" s="1032"/>
      <c r="BN66" s="1200"/>
      <c r="BO66" s="1032"/>
      <c r="BP66" s="1206"/>
      <c r="BQ66" s="457"/>
      <c r="BR66" s="412"/>
      <c r="BS66" s="581"/>
      <c r="BT66" s="580"/>
      <c r="BU66" s="580"/>
      <c r="BV66" s="1056"/>
      <c r="BW66" s="364"/>
      <c r="BX66" s="364"/>
      <c r="BY66" s="364"/>
      <c r="BZ66" s="364"/>
      <c r="CA66" s="364"/>
      <c r="CB66" s="364"/>
      <c r="CC66" s="364"/>
      <c r="CD66" s="364"/>
      <c r="CE66" s="364"/>
      <c r="CF66" s="364"/>
      <c r="CG66" s="364"/>
      <c r="CH66" s="364"/>
      <c r="CI66" s="364"/>
    </row>
    <row r="67" spans="1:87" s="374" customFormat="1" ht="12.75" customHeight="1">
      <c r="A67" s="1061"/>
      <c r="B67" s="1227" t="s">
        <v>3523</v>
      </c>
      <c r="C67" s="1076" t="s">
        <v>59</v>
      </c>
      <c r="D67" s="402" t="s">
        <v>3470</v>
      </c>
      <c r="E67" s="388"/>
      <c r="F67" s="401">
        <v>33110</v>
      </c>
      <c r="G67" s="400">
        <v>40840</v>
      </c>
      <c r="H67" s="401">
        <v>29860</v>
      </c>
      <c r="I67" s="400">
        <v>37590</v>
      </c>
      <c r="J67" s="583" t="s">
        <v>3595</v>
      </c>
      <c r="K67" s="399">
        <v>300</v>
      </c>
      <c r="L67" s="398">
        <v>370</v>
      </c>
      <c r="M67" s="397" t="s">
        <v>50</v>
      </c>
      <c r="N67" s="399">
        <v>270</v>
      </c>
      <c r="O67" s="398">
        <v>340</v>
      </c>
      <c r="P67" s="397" t="s">
        <v>50</v>
      </c>
      <c r="Q67" s="583" t="s">
        <v>3595</v>
      </c>
      <c r="R67" s="396">
        <v>7730</v>
      </c>
      <c r="S67" s="484">
        <v>70</v>
      </c>
      <c r="T67" s="1082"/>
      <c r="U67" s="581"/>
      <c r="V67" s="488"/>
      <c r="W67" s="1032"/>
      <c r="X67" s="596"/>
      <c r="Y67" s="485"/>
      <c r="Z67" s="1035"/>
      <c r="AA67" s="596"/>
      <c r="AB67" s="1192"/>
      <c r="AC67" s="392"/>
      <c r="AD67" s="392"/>
      <c r="AE67" s="1082"/>
      <c r="AF67" s="464"/>
      <c r="AG67" s="1193" t="s">
        <v>3595</v>
      </c>
      <c r="AH67" s="483" t="s">
        <v>58</v>
      </c>
      <c r="AI67" s="482">
        <v>2100</v>
      </c>
      <c r="AJ67" s="481">
        <v>2400</v>
      </c>
      <c r="AK67" s="471">
        <v>1500</v>
      </c>
      <c r="AL67" s="469">
        <v>1500</v>
      </c>
      <c r="AM67" s="1194" t="s">
        <v>3595</v>
      </c>
      <c r="AN67" s="483" t="s">
        <v>57</v>
      </c>
      <c r="AO67" s="482">
        <v>4800</v>
      </c>
      <c r="AP67" s="481">
        <v>5400</v>
      </c>
      <c r="AQ67" s="468">
        <v>3400</v>
      </c>
      <c r="AR67" s="467">
        <v>3400</v>
      </c>
      <c r="AS67" s="1032"/>
      <c r="AT67" s="593" t="s">
        <v>27</v>
      </c>
      <c r="AU67" s="1194" t="s">
        <v>3595</v>
      </c>
      <c r="AV67" s="1209">
        <v>4500</v>
      </c>
      <c r="AW67" s="1032" t="s">
        <v>3595</v>
      </c>
      <c r="AX67" s="1195">
        <v>1380</v>
      </c>
      <c r="AY67" s="1032" t="s">
        <v>3595</v>
      </c>
      <c r="AZ67" s="1198">
        <v>10</v>
      </c>
      <c r="BA67" s="1032"/>
      <c r="BB67" s="593"/>
      <c r="BC67" s="1032" t="s">
        <v>3601</v>
      </c>
      <c r="BD67" s="1202" t="s">
        <v>56</v>
      </c>
      <c r="BE67" s="1032" t="s">
        <v>3601</v>
      </c>
      <c r="BF67" s="390"/>
      <c r="BG67" s="1032" t="s">
        <v>3601</v>
      </c>
      <c r="BH67" s="390"/>
      <c r="BI67" s="1032" t="s">
        <v>3601</v>
      </c>
      <c r="BJ67" s="390"/>
      <c r="BK67" s="1032" t="s">
        <v>3595</v>
      </c>
      <c r="BL67" s="1195">
        <v>1680</v>
      </c>
      <c r="BM67" s="1032" t="s">
        <v>3595</v>
      </c>
      <c r="BN67" s="1198">
        <v>10</v>
      </c>
      <c r="BO67" s="1032"/>
      <c r="BP67" s="1202" t="s">
        <v>3693</v>
      </c>
      <c r="BQ67" s="457"/>
      <c r="BR67" s="412"/>
      <c r="BS67" s="581"/>
      <c r="BT67" s="580"/>
      <c r="BU67" s="580"/>
      <c r="BV67" s="1056"/>
      <c r="BW67" s="364"/>
      <c r="BX67" s="364"/>
      <c r="BY67" s="364"/>
      <c r="BZ67" s="364"/>
      <c r="CA67" s="364"/>
      <c r="CB67" s="364"/>
      <c r="CC67" s="364"/>
      <c r="CD67" s="364"/>
      <c r="CE67" s="364"/>
      <c r="CF67" s="364"/>
      <c r="CG67" s="364"/>
      <c r="CH67" s="364"/>
      <c r="CI67" s="364"/>
    </row>
    <row r="68" spans="1:87" s="374" customFormat="1" ht="12.75" customHeight="1">
      <c r="A68" s="1061"/>
      <c r="B68" s="1229"/>
      <c r="C68" s="1077"/>
      <c r="D68" s="478" t="s">
        <v>3469</v>
      </c>
      <c r="E68" s="388"/>
      <c r="F68" s="477">
        <v>40840</v>
      </c>
      <c r="G68" s="476">
        <v>102780</v>
      </c>
      <c r="H68" s="477">
        <v>37590</v>
      </c>
      <c r="I68" s="476">
        <v>99530</v>
      </c>
      <c r="J68" s="583" t="s">
        <v>3595</v>
      </c>
      <c r="K68" s="475">
        <v>370</v>
      </c>
      <c r="L68" s="474">
        <v>910</v>
      </c>
      <c r="M68" s="473" t="s">
        <v>50</v>
      </c>
      <c r="N68" s="475">
        <v>340</v>
      </c>
      <c r="O68" s="474">
        <v>880</v>
      </c>
      <c r="P68" s="473" t="s">
        <v>50</v>
      </c>
      <c r="Q68" s="583" t="s">
        <v>3595</v>
      </c>
      <c r="R68" s="383">
        <v>7730</v>
      </c>
      <c r="S68" s="480">
        <v>70</v>
      </c>
      <c r="T68" s="1082"/>
      <c r="U68" s="581"/>
      <c r="V68" s="488"/>
      <c r="W68" s="1032"/>
      <c r="X68" s="596"/>
      <c r="Y68" s="485"/>
      <c r="Z68" s="1035"/>
      <c r="AA68" s="596"/>
      <c r="AB68" s="1192"/>
      <c r="AC68" s="392"/>
      <c r="AD68" s="392"/>
      <c r="AE68" s="1082"/>
      <c r="AF68" s="464"/>
      <c r="AG68" s="1193"/>
      <c r="AH68" s="429" t="s">
        <v>55</v>
      </c>
      <c r="AI68" s="470">
        <v>2000</v>
      </c>
      <c r="AJ68" s="469">
        <v>2300</v>
      </c>
      <c r="AK68" s="471">
        <v>1400</v>
      </c>
      <c r="AL68" s="469">
        <v>1400</v>
      </c>
      <c r="AM68" s="1194"/>
      <c r="AN68" s="429" t="s">
        <v>54</v>
      </c>
      <c r="AO68" s="470">
        <v>2600</v>
      </c>
      <c r="AP68" s="469">
        <v>2900</v>
      </c>
      <c r="AQ68" s="468">
        <v>1800</v>
      </c>
      <c r="AR68" s="467">
        <v>1800</v>
      </c>
      <c r="AS68" s="1032"/>
      <c r="AT68" s="593">
        <v>2150</v>
      </c>
      <c r="AU68" s="1194"/>
      <c r="AV68" s="1210"/>
      <c r="AW68" s="1032"/>
      <c r="AX68" s="1196"/>
      <c r="AY68" s="1032"/>
      <c r="AZ68" s="1199"/>
      <c r="BA68" s="1032"/>
      <c r="BB68" s="593"/>
      <c r="BC68" s="1032"/>
      <c r="BD68" s="1203"/>
      <c r="BE68" s="1032"/>
      <c r="BF68" s="479">
        <v>790</v>
      </c>
      <c r="BG68" s="1032"/>
      <c r="BH68" s="479">
        <v>2900</v>
      </c>
      <c r="BI68" s="1032"/>
      <c r="BJ68" s="479">
        <v>1890</v>
      </c>
      <c r="BK68" s="1032"/>
      <c r="BL68" s="1196"/>
      <c r="BM68" s="1032"/>
      <c r="BN68" s="1199"/>
      <c r="BO68" s="1032"/>
      <c r="BP68" s="1203"/>
      <c r="BQ68" s="457"/>
      <c r="BR68" s="412"/>
      <c r="BS68" s="581"/>
      <c r="BT68" s="580"/>
      <c r="BU68" s="580"/>
      <c r="BV68" s="1056"/>
      <c r="BW68" s="364"/>
      <c r="BX68" s="364"/>
      <c r="BY68" s="364"/>
      <c r="BZ68" s="364"/>
      <c r="CA68" s="364"/>
      <c r="CB68" s="364"/>
      <c r="CC68" s="364"/>
      <c r="CD68" s="364"/>
      <c r="CE68" s="364"/>
      <c r="CF68" s="364"/>
      <c r="CG68" s="364"/>
      <c r="CH68" s="364"/>
      <c r="CI68" s="364"/>
    </row>
    <row r="69" spans="1:87" s="374" customFormat="1" ht="12.75" customHeight="1">
      <c r="A69" s="1061"/>
      <c r="B69" s="1229"/>
      <c r="C69" s="1204" t="s">
        <v>53</v>
      </c>
      <c r="D69" s="478" t="s">
        <v>3520</v>
      </c>
      <c r="E69" s="388"/>
      <c r="F69" s="477">
        <v>102780</v>
      </c>
      <c r="G69" s="476">
        <v>180130</v>
      </c>
      <c r="H69" s="477">
        <v>99530</v>
      </c>
      <c r="I69" s="476">
        <v>176880</v>
      </c>
      <c r="J69" s="583" t="s">
        <v>3595</v>
      </c>
      <c r="K69" s="475">
        <v>910</v>
      </c>
      <c r="L69" s="474">
        <v>1690</v>
      </c>
      <c r="M69" s="473" t="s">
        <v>50</v>
      </c>
      <c r="N69" s="475">
        <v>880</v>
      </c>
      <c r="O69" s="474">
        <v>1660</v>
      </c>
      <c r="P69" s="473" t="s">
        <v>50</v>
      </c>
      <c r="Q69" s="380"/>
      <c r="R69" s="392"/>
      <c r="S69" s="455"/>
      <c r="T69" s="1082"/>
      <c r="U69" s="581"/>
      <c r="V69" s="593"/>
      <c r="W69" s="1032"/>
      <c r="X69" s="596"/>
      <c r="Y69" s="485"/>
      <c r="Z69" s="1035"/>
      <c r="AA69" s="596"/>
      <c r="AB69" s="1192"/>
      <c r="AC69" s="392"/>
      <c r="AD69" s="392"/>
      <c r="AE69" s="1082"/>
      <c r="AF69" s="464"/>
      <c r="AG69" s="1193"/>
      <c r="AH69" s="429" t="s">
        <v>52</v>
      </c>
      <c r="AI69" s="470">
        <v>1900</v>
      </c>
      <c r="AJ69" s="469">
        <v>2100</v>
      </c>
      <c r="AK69" s="471">
        <v>1300</v>
      </c>
      <c r="AL69" s="469">
        <v>1300</v>
      </c>
      <c r="AM69" s="1194"/>
      <c r="AN69" s="429" t="s">
        <v>51</v>
      </c>
      <c r="AO69" s="470">
        <v>2300</v>
      </c>
      <c r="AP69" s="469">
        <v>2500</v>
      </c>
      <c r="AQ69" s="468">
        <v>1600</v>
      </c>
      <c r="AR69" s="467">
        <v>1600</v>
      </c>
      <c r="AS69" s="1032"/>
      <c r="AT69" s="593"/>
      <c r="AU69" s="485"/>
      <c r="AV69" s="571"/>
      <c r="AW69" s="1032"/>
      <c r="AX69" s="1196"/>
      <c r="AY69" s="1032"/>
      <c r="AZ69" s="1199"/>
      <c r="BA69" s="1032"/>
      <c r="BB69" s="593"/>
      <c r="BC69" s="1032"/>
      <c r="BD69" s="1206">
        <v>0.06</v>
      </c>
      <c r="BE69" s="1032"/>
      <c r="BF69" s="466">
        <v>8</v>
      </c>
      <c r="BG69" s="1032"/>
      <c r="BH69" s="466">
        <v>20</v>
      </c>
      <c r="BI69" s="1032"/>
      <c r="BJ69" s="466">
        <v>10</v>
      </c>
      <c r="BK69" s="1032"/>
      <c r="BL69" s="1196"/>
      <c r="BM69" s="1032"/>
      <c r="BN69" s="1199"/>
      <c r="BO69" s="1032"/>
      <c r="BP69" s="1206">
        <v>0.98</v>
      </c>
      <c r="BQ69" s="457"/>
      <c r="BR69" s="412"/>
      <c r="BS69" s="581"/>
      <c r="BT69" s="580"/>
      <c r="BU69" s="580"/>
      <c r="BV69" s="1056"/>
      <c r="BW69" s="364"/>
      <c r="BX69" s="364"/>
      <c r="BY69" s="364"/>
      <c r="BZ69" s="364"/>
      <c r="CA69" s="364"/>
      <c r="CB69" s="364"/>
      <c r="CC69" s="364"/>
      <c r="CD69" s="364"/>
      <c r="CE69" s="364"/>
      <c r="CF69" s="364"/>
      <c r="CG69" s="364"/>
      <c r="CH69" s="364"/>
      <c r="CI69" s="364"/>
    </row>
    <row r="70" spans="1:87" s="374" customFormat="1" ht="12.75" customHeight="1">
      <c r="A70" s="1061"/>
      <c r="B70" s="1229"/>
      <c r="C70" s="1205"/>
      <c r="D70" s="389" t="s">
        <v>3519</v>
      </c>
      <c r="E70" s="388"/>
      <c r="F70" s="387">
        <v>180130</v>
      </c>
      <c r="G70" s="386"/>
      <c r="H70" s="387">
        <v>176880</v>
      </c>
      <c r="I70" s="386"/>
      <c r="J70" s="583" t="s">
        <v>3595</v>
      </c>
      <c r="K70" s="383">
        <v>1690</v>
      </c>
      <c r="L70" s="385"/>
      <c r="M70" s="384" t="s">
        <v>50</v>
      </c>
      <c r="N70" s="383">
        <v>1660</v>
      </c>
      <c r="O70" s="385"/>
      <c r="P70" s="384" t="s">
        <v>50</v>
      </c>
      <c r="Q70" s="380"/>
      <c r="R70" s="392"/>
      <c r="S70" s="487"/>
      <c r="T70" s="1082"/>
      <c r="U70" s="581"/>
      <c r="V70" s="593"/>
      <c r="W70" s="1032"/>
      <c r="X70" s="596"/>
      <c r="Y70" s="485"/>
      <c r="Z70" s="1035"/>
      <c r="AA70" s="596"/>
      <c r="AB70" s="1192"/>
      <c r="AC70" s="392"/>
      <c r="AD70" s="392"/>
      <c r="AE70" s="1082"/>
      <c r="AF70" s="464"/>
      <c r="AG70" s="1193"/>
      <c r="AH70" s="586" t="s">
        <v>49</v>
      </c>
      <c r="AI70" s="462">
        <v>1800</v>
      </c>
      <c r="AJ70" s="461">
        <v>2000</v>
      </c>
      <c r="AK70" s="463">
        <v>1300</v>
      </c>
      <c r="AL70" s="461">
        <v>1300</v>
      </c>
      <c r="AM70" s="1194"/>
      <c r="AN70" s="586" t="s">
        <v>48</v>
      </c>
      <c r="AO70" s="462">
        <v>2000</v>
      </c>
      <c r="AP70" s="461">
        <v>2300</v>
      </c>
      <c r="AQ70" s="460">
        <v>1400</v>
      </c>
      <c r="AR70" s="459">
        <v>1400</v>
      </c>
      <c r="AS70" s="1032"/>
      <c r="AT70" s="593"/>
      <c r="AU70" s="485"/>
      <c r="AV70" s="414"/>
      <c r="AW70" s="1032"/>
      <c r="AX70" s="1197"/>
      <c r="AY70" s="1032"/>
      <c r="AZ70" s="1200"/>
      <c r="BA70" s="1032"/>
      <c r="BB70" s="593"/>
      <c r="BC70" s="1032"/>
      <c r="BD70" s="1207"/>
      <c r="BE70" s="1032"/>
      <c r="BF70" s="604"/>
      <c r="BG70" s="1032"/>
      <c r="BH70" s="458" t="s">
        <v>3692</v>
      </c>
      <c r="BI70" s="1032"/>
      <c r="BJ70" s="458" t="s">
        <v>3692</v>
      </c>
      <c r="BK70" s="1032"/>
      <c r="BL70" s="1197"/>
      <c r="BM70" s="1032"/>
      <c r="BN70" s="1200"/>
      <c r="BO70" s="1032"/>
      <c r="BP70" s="1206"/>
      <c r="BQ70" s="457"/>
      <c r="BR70" s="412"/>
      <c r="BS70" s="581"/>
      <c r="BT70" s="580"/>
      <c r="BU70" s="580"/>
      <c r="BV70" s="1056"/>
      <c r="BW70" s="364"/>
      <c r="BX70" s="364"/>
      <c r="BY70" s="364"/>
      <c r="BZ70" s="364"/>
      <c r="CA70" s="364"/>
      <c r="CB70" s="364"/>
      <c r="CC70" s="364"/>
      <c r="CD70" s="364"/>
      <c r="CE70" s="364"/>
      <c r="CF70" s="364"/>
      <c r="CG70" s="364"/>
      <c r="CH70" s="364"/>
      <c r="CI70" s="364"/>
    </row>
    <row r="71" spans="1:87" s="374" customFormat="1" ht="12.75" customHeight="1">
      <c r="A71" s="1061"/>
      <c r="B71" s="1030" t="s">
        <v>3522</v>
      </c>
      <c r="C71" s="1076" t="s">
        <v>59</v>
      </c>
      <c r="D71" s="402" t="s">
        <v>3470</v>
      </c>
      <c r="E71" s="388"/>
      <c r="F71" s="401">
        <v>32240</v>
      </c>
      <c r="G71" s="400">
        <v>39970</v>
      </c>
      <c r="H71" s="401">
        <v>29190</v>
      </c>
      <c r="I71" s="400">
        <v>36920</v>
      </c>
      <c r="J71" s="583" t="s">
        <v>3595</v>
      </c>
      <c r="K71" s="399">
        <v>290</v>
      </c>
      <c r="L71" s="398">
        <v>360</v>
      </c>
      <c r="M71" s="397" t="s">
        <v>50</v>
      </c>
      <c r="N71" s="399">
        <v>260</v>
      </c>
      <c r="O71" s="398">
        <v>330</v>
      </c>
      <c r="P71" s="397" t="s">
        <v>50</v>
      </c>
      <c r="Q71" s="583" t="s">
        <v>3595</v>
      </c>
      <c r="R71" s="396">
        <v>7730</v>
      </c>
      <c r="S71" s="484">
        <v>70</v>
      </c>
      <c r="T71" s="1082"/>
      <c r="U71" s="581"/>
      <c r="V71" s="600"/>
      <c r="W71" s="1032"/>
      <c r="X71" s="596"/>
      <c r="Y71" s="485"/>
      <c r="Z71" s="1035"/>
      <c r="AA71" s="596"/>
      <c r="AB71" s="1192"/>
      <c r="AC71" s="392"/>
      <c r="AD71" s="392"/>
      <c r="AE71" s="1082"/>
      <c r="AF71" s="464"/>
      <c r="AG71" s="1193" t="s">
        <v>3595</v>
      </c>
      <c r="AH71" s="483" t="s">
        <v>58</v>
      </c>
      <c r="AI71" s="482">
        <v>2300</v>
      </c>
      <c r="AJ71" s="481">
        <v>2500</v>
      </c>
      <c r="AK71" s="471">
        <v>1600</v>
      </c>
      <c r="AL71" s="469">
        <v>1600</v>
      </c>
      <c r="AM71" s="1194" t="s">
        <v>3595</v>
      </c>
      <c r="AN71" s="483" t="s">
        <v>57</v>
      </c>
      <c r="AO71" s="482">
        <v>5400</v>
      </c>
      <c r="AP71" s="481">
        <v>6000</v>
      </c>
      <c r="AQ71" s="468">
        <v>3700</v>
      </c>
      <c r="AR71" s="467">
        <v>3700</v>
      </c>
      <c r="AS71" s="1032"/>
      <c r="AT71" s="1208" t="s">
        <v>61</v>
      </c>
      <c r="AU71" s="1194" t="s">
        <v>3595</v>
      </c>
      <c r="AV71" s="1209">
        <v>4500</v>
      </c>
      <c r="AW71" s="1032" t="s">
        <v>3595</v>
      </c>
      <c r="AX71" s="1195">
        <v>1300</v>
      </c>
      <c r="AY71" s="1032" t="s">
        <v>3595</v>
      </c>
      <c r="AZ71" s="1198">
        <v>20</v>
      </c>
      <c r="BA71" s="1032"/>
      <c r="BB71" s="1208"/>
      <c r="BC71" s="1032" t="s">
        <v>3601</v>
      </c>
      <c r="BD71" s="1202" t="s">
        <v>56</v>
      </c>
      <c r="BE71" s="1032" t="s">
        <v>3601</v>
      </c>
      <c r="BF71" s="390"/>
      <c r="BG71" s="1032" t="s">
        <v>3601</v>
      </c>
      <c r="BH71" s="390"/>
      <c r="BI71" s="1032" t="s">
        <v>3601</v>
      </c>
      <c r="BJ71" s="390"/>
      <c r="BK71" s="1032" t="s">
        <v>3595</v>
      </c>
      <c r="BL71" s="1195">
        <v>1590</v>
      </c>
      <c r="BM71" s="1032" t="s">
        <v>3595</v>
      </c>
      <c r="BN71" s="1198">
        <v>10</v>
      </c>
      <c r="BO71" s="1032"/>
      <c r="BP71" s="1202" t="s">
        <v>3693</v>
      </c>
      <c r="BQ71" s="457"/>
      <c r="BR71" s="412"/>
      <c r="BS71" s="581"/>
      <c r="BT71" s="580"/>
      <c r="BU71" s="580"/>
      <c r="BV71" s="1056"/>
      <c r="BW71" s="364"/>
      <c r="BX71" s="364"/>
      <c r="BY71" s="364"/>
      <c r="BZ71" s="364"/>
      <c r="CA71" s="364"/>
      <c r="CB71" s="364"/>
      <c r="CC71" s="364"/>
      <c r="CD71" s="364"/>
      <c r="CE71" s="364"/>
      <c r="CF71" s="364"/>
      <c r="CG71" s="364"/>
      <c r="CH71" s="364"/>
      <c r="CI71" s="364"/>
    </row>
    <row r="72" spans="1:87" s="374" customFormat="1" ht="12.75" customHeight="1">
      <c r="A72" s="1061"/>
      <c r="B72" s="1230"/>
      <c r="C72" s="1077"/>
      <c r="D72" s="478" t="s">
        <v>3469</v>
      </c>
      <c r="E72" s="388"/>
      <c r="F72" s="477">
        <v>39970</v>
      </c>
      <c r="G72" s="476">
        <v>101910</v>
      </c>
      <c r="H72" s="477">
        <v>36920</v>
      </c>
      <c r="I72" s="476">
        <v>98860</v>
      </c>
      <c r="J72" s="583" t="s">
        <v>3595</v>
      </c>
      <c r="K72" s="475">
        <v>360</v>
      </c>
      <c r="L72" s="474">
        <v>900</v>
      </c>
      <c r="M72" s="473" t="s">
        <v>50</v>
      </c>
      <c r="N72" s="475">
        <v>330</v>
      </c>
      <c r="O72" s="474">
        <v>870</v>
      </c>
      <c r="P72" s="473" t="s">
        <v>50</v>
      </c>
      <c r="Q72" s="583" t="s">
        <v>3595</v>
      </c>
      <c r="R72" s="383">
        <v>7730</v>
      </c>
      <c r="S72" s="480">
        <v>70</v>
      </c>
      <c r="T72" s="1082"/>
      <c r="U72" s="581"/>
      <c r="V72" s="600"/>
      <c r="W72" s="1032"/>
      <c r="X72" s="596"/>
      <c r="Y72" s="485"/>
      <c r="Z72" s="1035"/>
      <c r="AA72" s="596"/>
      <c r="AB72" s="1192"/>
      <c r="AC72" s="392"/>
      <c r="AD72" s="392"/>
      <c r="AE72" s="1082"/>
      <c r="AF72" s="464"/>
      <c r="AG72" s="1193"/>
      <c r="AH72" s="429" t="s">
        <v>55</v>
      </c>
      <c r="AI72" s="470">
        <v>2200</v>
      </c>
      <c r="AJ72" s="469">
        <v>2400</v>
      </c>
      <c r="AK72" s="471">
        <v>1500</v>
      </c>
      <c r="AL72" s="469">
        <v>1500</v>
      </c>
      <c r="AM72" s="1194"/>
      <c r="AN72" s="429" t="s">
        <v>54</v>
      </c>
      <c r="AO72" s="470">
        <v>2900</v>
      </c>
      <c r="AP72" s="469">
        <v>3300</v>
      </c>
      <c r="AQ72" s="468">
        <v>2000</v>
      </c>
      <c r="AR72" s="467">
        <v>2000</v>
      </c>
      <c r="AS72" s="1032"/>
      <c r="AT72" s="1208"/>
      <c r="AU72" s="1194"/>
      <c r="AV72" s="1210"/>
      <c r="AW72" s="1032"/>
      <c r="AX72" s="1196"/>
      <c r="AY72" s="1032"/>
      <c r="AZ72" s="1199"/>
      <c r="BA72" s="1032"/>
      <c r="BB72" s="1208"/>
      <c r="BC72" s="1032"/>
      <c r="BD72" s="1203"/>
      <c r="BE72" s="1032"/>
      <c r="BF72" s="479">
        <v>740</v>
      </c>
      <c r="BG72" s="1032"/>
      <c r="BH72" s="479">
        <v>2730</v>
      </c>
      <c r="BI72" s="1032"/>
      <c r="BJ72" s="479">
        <v>1780</v>
      </c>
      <c r="BK72" s="1032"/>
      <c r="BL72" s="1196"/>
      <c r="BM72" s="1032"/>
      <c r="BN72" s="1199"/>
      <c r="BO72" s="1032"/>
      <c r="BP72" s="1203"/>
      <c r="BQ72" s="457"/>
      <c r="BR72" s="412"/>
      <c r="BS72" s="581"/>
      <c r="BT72" s="580"/>
      <c r="BU72" s="580"/>
      <c r="BV72" s="1056"/>
      <c r="BW72" s="364"/>
      <c r="BX72" s="364"/>
      <c r="BY72" s="364"/>
      <c r="BZ72" s="364"/>
      <c r="CA72" s="364"/>
      <c r="CB72" s="364"/>
      <c r="CC72" s="364"/>
      <c r="CD72" s="364"/>
      <c r="CE72" s="364"/>
      <c r="CF72" s="364"/>
      <c r="CG72" s="364"/>
      <c r="CH72" s="364"/>
      <c r="CI72" s="364"/>
    </row>
    <row r="73" spans="1:87" s="374" customFormat="1" ht="12.75" customHeight="1">
      <c r="A73" s="1061"/>
      <c r="B73" s="1230"/>
      <c r="C73" s="1204" t="s">
        <v>53</v>
      </c>
      <c r="D73" s="478" t="s">
        <v>3520</v>
      </c>
      <c r="E73" s="388"/>
      <c r="F73" s="477">
        <v>101910</v>
      </c>
      <c r="G73" s="476">
        <v>179260</v>
      </c>
      <c r="H73" s="477">
        <v>98860</v>
      </c>
      <c r="I73" s="476">
        <v>176210</v>
      </c>
      <c r="J73" s="583" t="s">
        <v>3595</v>
      </c>
      <c r="K73" s="475">
        <v>900</v>
      </c>
      <c r="L73" s="474">
        <v>1680</v>
      </c>
      <c r="M73" s="473" t="s">
        <v>50</v>
      </c>
      <c r="N73" s="475">
        <v>870</v>
      </c>
      <c r="O73" s="474">
        <v>1650</v>
      </c>
      <c r="P73" s="473" t="s">
        <v>50</v>
      </c>
      <c r="Q73" s="380"/>
      <c r="R73" s="392"/>
      <c r="S73" s="455"/>
      <c r="T73" s="1082"/>
      <c r="U73" s="581"/>
      <c r="V73" s="593"/>
      <c r="W73" s="1032"/>
      <c r="X73" s="596"/>
      <c r="Y73" s="485"/>
      <c r="Z73" s="1035"/>
      <c r="AA73" s="596"/>
      <c r="AB73" s="1192"/>
      <c r="AC73" s="392"/>
      <c r="AD73" s="392"/>
      <c r="AE73" s="1082"/>
      <c r="AF73" s="464"/>
      <c r="AG73" s="1193"/>
      <c r="AH73" s="429" t="s">
        <v>52</v>
      </c>
      <c r="AI73" s="470">
        <v>2100</v>
      </c>
      <c r="AJ73" s="469">
        <v>2300</v>
      </c>
      <c r="AK73" s="471">
        <v>1400</v>
      </c>
      <c r="AL73" s="469">
        <v>1400</v>
      </c>
      <c r="AM73" s="1194"/>
      <c r="AN73" s="429" t="s">
        <v>51</v>
      </c>
      <c r="AO73" s="470">
        <v>2500</v>
      </c>
      <c r="AP73" s="469">
        <v>2800</v>
      </c>
      <c r="AQ73" s="468">
        <v>1800</v>
      </c>
      <c r="AR73" s="467">
        <v>1800</v>
      </c>
      <c r="AS73" s="1032"/>
      <c r="AT73" s="593"/>
      <c r="AU73" s="485"/>
      <c r="AV73" s="571"/>
      <c r="AW73" s="1032"/>
      <c r="AX73" s="1196"/>
      <c r="AY73" s="1032"/>
      <c r="AZ73" s="1199"/>
      <c r="BA73" s="1032"/>
      <c r="BB73" s="593"/>
      <c r="BC73" s="1032"/>
      <c r="BD73" s="1206">
        <v>0.06</v>
      </c>
      <c r="BE73" s="1032"/>
      <c r="BF73" s="466">
        <v>7</v>
      </c>
      <c r="BG73" s="1032"/>
      <c r="BH73" s="466">
        <v>20</v>
      </c>
      <c r="BI73" s="1032"/>
      <c r="BJ73" s="466">
        <v>10</v>
      </c>
      <c r="BK73" s="1032"/>
      <c r="BL73" s="1196"/>
      <c r="BM73" s="1032"/>
      <c r="BN73" s="1199"/>
      <c r="BO73" s="1032"/>
      <c r="BP73" s="1206">
        <v>0.99</v>
      </c>
      <c r="BQ73" s="457"/>
      <c r="BR73" s="412"/>
      <c r="BS73" s="581"/>
      <c r="BT73" s="580"/>
      <c r="BU73" s="580"/>
      <c r="BV73" s="1056"/>
      <c r="BW73" s="364"/>
      <c r="BX73" s="364"/>
      <c r="BY73" s="364"/>
      <c r="BZ73" s="364"/>
      <c r="CA73" s="364"/>
      <c r="CB73" s="364"/>
      <c r="CC73" s="364"/>
      <c r="CD73" s="364"/>
      <c r="CE73" s="364"/>
      <c r="CF73" s="364"/>
      <c r="CG73" s="364"/>
      <c r="CH73" s="364"/>
      <c r="CI73" s="364"/>
    </row>
    <row r="74" spans="1:87" s="374" customFormat="1" ht="12.75" customHeight="1">
      <c r="A74" s="1061"/>
      <c r="B74" s="1231"/>
      <c r="C74" s="1205"/>
      <c r="D74" s="389" t="s">
        <v>3519</v>
      </c>
      <c r="E74" s="388"/>
      <c r="F74" s="387">
        <v>179260</v>
      </c>
      <c r="G74" s="386"/>
      <c r="H74" s="387">
        <v>176210</v>
      </c>
      <c r="I74" s="386"/>
      <c r="J74" s="583" t="s">
        <v>3595</v>
      </c>
      <c r="K74" s="383">
        <v>1680</v>
      </c>
      <c r="L74" s="385"/>
      <c r="M74" s="384" t="s">
        <v>50</v>
      </c>
      <c r="N74" s="383">
        <v>1650</v>
      </c>
      <c r="O74" s="385"/>
      <c r="P74" s="384" t="s">
        <v>50</v>
      </c>
      <c r="Q74" s="380"/>
      <c r="R74" s="392"/>
      <c r="S74" s="487"/>
      <c r="T74" s="1082"/>
      <c r="U74" s="581"/>
      <c r="V74" s="593"/>
      <c r="W74" s="1032"/>
      <c r="X74" s="596"/>
      <c r="Y74" s="485"/>
      <c r="Z74" s="1035"/>
      <c r="AA74" s="596"/>
      <c r="AB74" s="1192"/>
      <c r="AC74" s="392"/>
      <c r="AD74" s="392"/>
      <c r="AE74" s="1082"/>
      <c r="AF74" s="464"/>
      <c r="AG74" s="1193"/>
      <c r="AH74" s="586" t="s">
        <v>49</v>
      </c>
      <c r="AI74" s="462">
        <v>1900</v>
      </c>
      <c r="AJ74" s="461">
        <v>2100</v>
      </c>
      <c r="AK74" s="463">
        <v>1300</v>
      </c>
      <c r="AL74" s="461">
        <v>1300</v>
      </c>
      <c r="AM74" s="1194"/>
      <c r="AN74" s="586" t="s">
        <v>48</v>
      </c>
      <c r="AO74" s="462">
        <v>2300</v>
      </c>
      <c r="AP74" s="461">
        <v>2500</v>
      </c>
      <c r="AQ74" s="460">
        <v>1600</v>
      </c>
      <c r="AR74" s="459">
        <v>1600</v>
      </c>
      <c r="AS74" s="1032"/>
      <c r="AT74" s="593"/>
      <c r="AU74" s="485"/>
      <c r="AV74" s="414"/>
      <c r="AW74" s="1032"/>
      <c r="AX74" s="1197"/>
      <c r="AY74" s="1032"/>
      <c r="AZ74" s="1200"/>
      <c r="BA74" s="1032"/>
      <c r="BB74" s="593"/>
      <c r="BC74" s="1032"/>
      <c r="BD74" s="1207"/>
      <c r="BE74" s="1032"/>
      <c r="BF74" s="604"/>
      <c r="BG74" s="1032"/>
      <c r="BH74" s="458" t="s">
        <v>3692</v>
      </c>
      <c r="BI74" s="1032"/>
      <c r="BJ74" s="458" t="s">
        <v>3692</v>
      </c>
      <c r="BK74" s="1032"/>
      <c r="BL74" s="1197"/>
      <c r="BM74" s="1032"/>
      <c r="BN74" s="1200"/>
      <c r="BO74" s="1032"/>
      <c r="BP74" s="1206"/>
      <c r="BQ74" s="457"/>
      <c r="BR74" s="412"/>
      <c r="BS74" s="581"/>
      <c r="BT74" s="580"/>
      <c r="BU74" s="580"/>
      <c r="BV74" s="1056"/>
      <c r="BW74" s="364"/>
      <c r="BX74" s="364"/>
      <c r="BY74" s="364"/>
      <c r="BZ74" s="364"/>
      <c r="CA74" s="364"/>
      <c r="CB74" s="364"/>
      <c r="CC74" s="364"/>
      <c r="CD74" s="364"/>
      <c r="CE74" s="364"/>
      <c r="CF74" s="364"/>
      <c r="CG74" s="364"/>
      <c r="CH74" s="364"/>
      <c r="CI74" s="364"/>
    </row>
    <row r="75" spans="1:87" s="374" customFormat="1" ht="12.75" customHeight="1">
      <c r="A75" s="1061"/>
      <c r="B75" s="1228" t="s">
        <v>3521</v>
      </c>
      <c r="C75" s="1076" t="s">
        <v>59</v>
      </c>
      <c r="D75" s="402" t="s">
        <v>3470</v>
      </c>
      <c r="E75" s="388"/>
      <c r="F75" s="401">
        <v>31450</v>
      </c>
      <c r="G75" s="400">
        <v>39180</v>
      </c>
      <c r="H75" s="401">
        <v>28570</v>
      </c>
      <c r="I75" s="400">
        <v>36300</v>
      </c>
      <c r="J75" s="583" t="s">
        <v>3595</v>
      </c>
      <c r="K75" s="399">
        <v>290</v>
      </c>
      <c r="L75" s="398">
        <v>360</v>
      </c>
      <c r="M75" s="397" t="s">
        <v>50</v>
      </c>
      <c r="N75" s="399">
        <v>260</v>
      </c>
      <c r="O75" s="398">
        <v>330</v>
      </c>
      <c r="P75" s="397" t="s">
        <v>50</v>
      </c>
      <c r="Q75" s="583" t="s">
        <v>3595</v>
      </c>
      <c r="R75" s="396">
        <v>7730</v>
      </c>
      <c r="S75" s="484">
        <v>70</v>
      </c>
      <c r="T75" s="1082"/>
      <c r="U75" s="581"/>
      <c r="V75" s="593"/>
      <c r="W75" s="1032"/>
      <c r="X75" s="596"/>
      <c r="Y75" s="485"/>
      <c r="Z75" s="1035"/>
      <c r="AA75" s="596"/>
      <c r="AB75" s="1192"/>
      <c r="AC75" s="392"/>
      <c r="AD75" s="392"/>
      <c r="AE75" s="1082"/>
      <c r="AF75" s="464"/>
      <c r="AG75" s="1193" t="s">
        <v>3595</v>
      </c>
      <c r="AH75" s="483" t="s">
        <v>58</v>
      </c>
      <c r="AI75" s="482">
        <v>2200</v>
      </c>
      <c r="AJ75" s="481">
        <v>2400</v>
      </c>
      <c r="AK75" s="471">
        <v>1500</v>
      </c>
      <c r="AL75" s="469">
        <v>1500</v>
      </c>
      <c r="AM75" s="1194" t="s">
        <v>3595</v>
      </c>
      <c r="AN75" s="483" t="s">
        <v>57</v>
      </c>
      <c r="AO75" s="482">
        <v>4800</v>
      </c>
      <c r="AP75" s="481">
        <v>5400</v>
      </c>
      <c r="AQ75" s="468">
        <v>3400</v>
      </c>
      <c r="AR75" s="467">
        <v>3400</v>
      </c>
      <c r="AS75" s="1032"/>
      <c r="AT75" s="593"/>
      <c r="AU75" s="1194" t="s">
        <v>3595</v>
      </c>
      <c r="AV75" s="1209">
        <v>4500</v>
      </c>
      <c r="AW75" s="1032" t="s">
        <v>3595</v>
      </c>
      <c r="AX75" s="1195">
        <v>1230</v>
      </c>
      <c r="AY75" s="1032" t="s">
        <v>3595</v>
      </c>
      <c r="AZ75" s="1198">
        <v>10</v>
      </c>
      <c r="BA75" s="1032"/>
      <c r="BB75" s="593"/>
      <c r="BC75" s="1032" t="s">
        <v>3601</v>
      </c>
      <c r="BD75" s="1202" t="s">
        <v>56</v>
      </c>
      <c r="BE75" s="1032" t="s">
        <v>3601</v>
      </c>
      <c r="BF75" s="390"/>
      <c r="BG75" s="1032" t="s">
        <v>3601</v>
      </c>
      <c r="BH75" s="390"/>
      <c r="BI75" s="1032" t="s">
        <v>3601</v>
      </c>
      <c r="BJ75" s="390"/>
      <c r="BK75" s="1032" t="s">
        <v>3595</v>
      </c>
      <c r="BL75" s="1195">
        <v>1500</v>
      </c>
      <c r="BM75" s="1032" t="s">
        <v>3595</v>
      </c>
      <c r="BN75" s="1198">
        <v>10</v>
      </c>
      <c r="BO75" s="394"/>
      <c r="BP75" s="1202" t="s">
        <v>3693</v>
      </c>
      <c r="BQ75" s="457"/>
      <c r="BR75" s="412"/>
      <c r="BS75" s="581"/>
      <c r="BT75" s="580"/>
      <c r="BU75" s="580"/>
      <c r="BV75" s="1056"/>
      <c r="BW75" s="364"/>
      <c r="BX75" s="364"/>
      <c r="BY75" s="364"/>
      <c r="BZ75" s="364"/>
      <c r="CA75" s="364"/>
      <c r="CB75" s="364"/>
      <c r="CC75" s="364"/>
      <c r="CD75" s="364"/>
      <c r="CE75" s="364"/>
      <c r="CF75" s="364"/>
      <c r="CG75" s="364"/>
      <c r="CH75" s="364"/>
      <c r="CI75" s="364"/>
    </row>
    <row r="76" spans="1:87" s="374" customFormat="1" ht="12.75" customHeight="1">
      <c r="A76" s="1061"/>
      <c r="B76" s="1229"/>
      <c r="C76" s="1077"/>
      <c r="D76" s="478" t="s">
        <v>3469</v>
      </c>
      <c r="E76" s="388"/>
      <c r="F76" s="477">
        <v>39180</v>
      </c>
      <c r="G76" s="476">
        <v>101120</v>
      </c>
      <c r="H76" s="477">
        <v>36300</v>
      </c>
      <c r="I76" s="476">
        <v>98230</v>
      </c>
      <c r="J76" s="583" t="s">
        <v>3595</v>
      </c>
      <c r="K76" s="475">
        <v>360</v>
      </c>
      <c r="L76" s="474">
        <v>900</v>
      </c>
      <c r="M76" s="473" t="s">
        <v>50</v>
      </c>
      <c r="N76" s="475">
        <v>330</v>
      </c>
      <c r="O76" s="474">
        <v>870</v>
      </c>
      <c r="P76" s="473" t="s">
        <v>50</v>
      </c>
      <c r="Q76" s="583" t="s">
        <v>3595</v>
      </c>
      <c r="R76" s="383">
        <v>7730</v>
      </c>
      <c r="S76" s="480">
        <v>70</v>
      </c>
      <c r="T76" s="1082"/>
      <c r="U76" s="581"/>
      <c r="V76" s="593"/>
      <c r="W76" s="1032"/>
      <c r="X76" s="596"/>
      <c r="Y76" s="485"/>
      <c r="Z76" s="1035"/>
      <c r="AA76" s="596"/>
      <c r="AB76" s="1192"/>
      <c r="AC76" s="392"/>
      <c r="AD76" s="392"/>
      <c r="AE76" s="1082"/>
      <c r="AF76" s="464"/>
      <c r="AG76" s="1193"/>
      <c r="AH76" s="429" t="s">
        <v>55</v>
      </c>
      <c r="AI76" s="470">
        <v>2100</v>
      </c>
      <c r="AJ76" s="469">
        <v>2300</v>
      </c>
      <c r="AK76" s="471">
        <v>1400</v>
      </c>
      <c r="AL76" s="469">
        <v>1400</v>
      </c>
      <c r="AM76" s="1194"/>
      <c r="AN76" s="429" t="s">
        <v>54</v>
      </c>
      <c r="AO76" s="470">
        <v>2600</v>
      </c>
      <c r="AP76" s="469">
        <v>2900</v>
      </c>
      <c r="AQ76" s="468">
        <v>1800</v>
      </c>
      <c r="AR76" s="467">
        <v>1800</v>
      </c>
      <c r="AS76" s="1032"/>
      <c r="AT76" s="593"/>
      <c r="AU76" s="1194"/>
      <c r="AV76" s="1210"/>
      <c r="AW76" s="1032"/>
      <c r="AX76" s="1196"/>
      <c r="AY76" s="1032"/>
      <c r="AZ76" s="1199"/>
      <c r="BA76" s="1032"/>
      <c r="BB76" s="593"/>
      <c r="BC76" s="1032"/>
      <c r="BD76" s="1203"/>
      <c r="BE76" s="1032"/>
      <c r="BF76" s="479">
        <v>700</v>
      </c>
      <c r="BG76" s="1032"/>
      <c r="BH76" s="479">
        <v>2570</v>
      </c>
      <c r="BI76" s="1032"/>
      <c r="BJ76" s="479">
        <v>1680</v>
      </c>
      <c r="BK76" s="1032"/>
      <c r="BL76" s="1196"/>
      <c r="BM76" s="1032"/>
      <c r="BN76" s="1199"/>
      <c r="BO76" s="394"/>
      <c r="BP76" s="1203"/>
      <c r="BQ76" s="457"/>
      <c r="BR76" s="412"/>
      <c r="BS76" s="581"/>
      <c r="BT76" s="580"/>
      <c r="BU76" s="580"/>
      <c r="BV76" s="1056"/>
      <c r="BW76" s="364"/>
      <c r="BX76" s="364"/>
      <c r="BY76" s="364"/>
      <c r="BZ76" s="364"/>
      <c r="CA76" s="364"/>
      <c r="CB76" s="364"/>
      <c r="CC76" s="364"/>
      <c r="CD76" s="364"/>
      <c r="CE76" s="364"/>
      <c r="CF76" s="364"/>
      <c r="CG76" s="364"/>
      <c r="CH76" s="364"/>
      <c r="CI76" s="364"/>
    </row>
    <row r="77" spans="1:87" s="374" customFormat="1" ht="12.75" customHeight="1">
      <c r="A77" s="1061"/>
      <c r="B77" s="1229"/>
      <c r="C77" s="1204" t="s">
        <v>53</v>
      </c>
      <c r="D77" s="478" t="s">
        <v>3520</v>
      </c>
      <c r="E77" s="388"/>
      <c r="F77" s="477">
        <v>101120</v>
      </c>
      <c r="G77" s="476">
        <v>178470</v>
      </c>
      <c r="H77" s="477">
        <v>98230</v>
      </c>
      <c r="I77" s="476">
        <v>175580</v>
      </c>
      <c r="J77" s="583" t="s">
        <v>3595</v>
      </c>
      <c r="K77" s="475">
        <v>900</v>
      </c>
      <c r="L77" s="474">
        <v>1680</v>
      </c>
      <c r="M77" s="473" t="s">
        <v>50</v>
      </c>
      <c r="N77" s="475">
        <v>870</v>
      </c>
      <c r="O77" s="474">
        <v>1650</v>
      </c>
      <c r="P77" s="473" t="s">
        <v>50</v>
      </c>
      <c r="Q77" s="380"/>
      <c r="R77" s="392"/>
      <c r="S77" s="455"/>
      <c r="T77" s="1082"/>
      <c r="U77" s="581"/>
      <c r="V77" s="593"/>
      <c r="W77" s="1032"/>
      <c r="X77" s="596"/>
      <c r="Y77" s="485"/>
      <c r="Z77" s="1035"/>
      <c r="AA77" s="596"/>
      <c r="AB77" s="1192"/>
      <c r="AC77" s="392"/>
      <c r="AD77" s="392"/>
      <c r="AE77" s="1082"/>
      <c r="AF77" s="464"/>
      <c r="AG77" s="1193"/>
      <c r="AH77" s="429" t="s">
        <v>52</v>
      </c>
      <c r="AI77" s="470">
        <v>1900</v>
      </c>
      <c r="AJ77" s="469">
        <v>2100</v>
      </c>
      <c r="AK77" s="471">
        <v>1300</v>
      </c>
      <c r="AL77" s="469">
        <v>1300</v>
      </c>
      <c r="AM77" s="1194"/>
      <c r="AN77" s="429" t="s">
        <v>51</v>
      </c>
      <c r="AO77" s="470">
        <v>2300</v>
      </c>
      <c r="AP77" s="469">
        <v>2500</v>
      </c>
      <c r="AQ77" s="468">
        <v>1600</v>
      </c>
      <c r="AR77" s="467">
        <v>1600</v>
      </c>
      <c r="AS77" s="1032"/>
      <c r="AT77" s="593"/>
      <c r="AU77" s="485"/>
      <c r="AV77" s="571"/>
      <c r="AW77" s="1032"/>
      <c r="AX77" s="1196"/>
      <c r="AY77" s="1032"/>
      <c r="AZ77" s="1199"/>
      <c r="BA77" s="1032"/>
      <c r="BB77" s="593"/>
      <c r="BC77" s="1032"/>
      <c r="BD77" s="1206">
        <v>0.06</v>
      </c>
      <c r="BE77" s="1032"/>
      <c r="BF77" s="466">
        <v>7</v>
      </c>
      <c r="BG77" s="1032"/>
      <c r="BH77" s="466">
        <v>20</v>
      </c>
      <c r="BI77" s="1032"/>
      <c r="BJ77" s="466">
        <v>10</v>
      </c>
      <c r="BK77" s="1032"/>
      <c r="BL77" s="1196"/>
      <c r="BM77" s="1032"/>
      <c r="BN77" s="1199"/>
      <c r="BO77" s="394"/>
      <c r="BP77" s="1206">
        <v>0.99</v>
      </c>
      <c r="BQ77" s="457"/>
      <c r="BR77" s="412"/>
      <c r="BS77" s="581"/>
      <c r="BT77" s="580"/>
      <c r="BU77" s="580"/>
      <c r="BV77" s="1056"/>
      <c r="BW77" s="364"/>
      <c r="BX77" s="364"/>
      <c r="BY77" s="364"/>
      <c r="BZ77" s="364"/>
      <c r="CA77" s="364"/>
      <c r="CB77" s="364"/>
      <c r="CC77" s="364"/>
      <c r="CD77" s="364"/>
      <c r="CE77" s="364"/>
      <c r="CF77" s="364"/>
      <c r="CG77" s="364"/>
      <c r="CH77" s="364"/>
      <c r="CI77" s="364"/>
    </row>
    <row r="78" spans="1:87" s="374" customFormat="1" ht="12.75" customHeight="1">
      <c r="A78" s="1075"/>
      <c r="B78" s="1232"/>
      <c r="C78" s="1205"/>
      <c r="D78" s="389" t="s">
        <v>3519</v>
      </c>
      <c r="E78" s="388"/>
      <c r="F78" s="387">
        <v>178470</v>
      </c>
      <c r="G78" s="386"/>
      <c r="H78" s="387">
        <v>175580</v>
      </c>
      <c r="I78" s="386"/>
      <c r="J78" s="583" t="s">
        <v>3595</v>
      </c>
      <c r="K78" s="383">
        <v>1680</v>
      </c>
      <c r="L78" s="385"/>
      <c r="M78" s="384" t="s">
        <v>50</v>
      </c>
      <c r="N78" s="383">
        <v>1650</v>
      </c>
      <c r="O78" s="385"/>
      <c r="P78" s="384" t="s">
        <v>50</v>
      </c>
      <c r="Q78" s="380"/>
      <c r="R78" s="392"/>
      <c r="S78" s="456"/>
      <c r="T78" s="1082"/>
      <c r="U78" s="581"/>
      <c r="V78" s="594"/>
      <c r="W78" s="1032"/>
      <c r="X78" s="597"/>
      <c r="Y78" s="485"/>
      <c r="Z78" s="1035"/>
      <c r="AA78" s="597"/>
      <c r="AB78" s="1192"/>
      <c r="AC78" s="392"/>
      <c r="AD78" s="392"/>
      <c r="AE78" s="1082"/>
      <c r="AF78" s="464"/>
      <c r="AG78" s="1193"/>
      <c r="AH78" s="586" t="s">
        <v>49</v>
      </c>
      <c r="AI78" s="462">
        <v>1800</v>
      </c>
      <c r="AJ78" s="461">
        <v>2000</v>
      </c>
      <c r="AK78" s="463">
        <v>1300</v>
      </c>
      <c r="AL78" s="461">
        <v>1300</v>
      </c>
      <c r="AM78" s="1194"/>
      <c r="AN78" s="586" t="s">
        <v>48</v>
      </c>
      <c r="AO78" s="462">
        <v>2000</v>
      </c>
      <c r="AP78" s="461">
        <v>2300</v>
      </c>
      <c r="AQ78" s="460">
        <v>1400</v>
      </c>
      <c r="AR78" s="459">
        <v>1400</v>
      </c>
      <c r="AS78" s="1032"/>
      <c r="AT78" s="594"/>
      <c r="AU78" s="485"/>
      <c r="AV78" s="414"/>
      <c r="AW78" s="1032"/>
      <c r="AX78" s="1197"/>
      <c r="AY78" s="1032"/>
      <c r="AZ78" s="1200"/>
      <c r="BA78" s="1032"/>
      <c r="BB78" s="594"/>
      <c r="BC78" s="1032"/>
      <c r="BD78" s="1207"/>
      <c r="BE78" s="1032"/>
      <c r="BF78" s="604"/>
      <c r="BG78" s="1032"/>
      <c r="BH78" s="458" t="s">
        <v>3692</v>
      </c>
      <c r="BI78" s="1032"/>
      <c r="BJ78" s="458" t="s">
        <v>3692</v>
      </c>
      <c r="BK78" s="1032"/>
      <c r="BL78" s="1197"/>
      <c r="BM78" s="1032"/>
      <c r="BN78" s="1200"/>
      <c r="BO78" s="394"/>
      <c r="BP78" s="1207"/>
      <c r="BQ78" s="457"/>
      <c r="BR78" s="412"/>
      <c r="BS78" s="581"/>
      <c r="BT78" s="580"/>
      <c r="BU78" s="580"/>
      <c r="BV78" s="1056"/>
      <c r="BW78" s="364"/>
      <c r="BX78" s="364"/>
      <c r="BY78" s="364"/>
      <c r="BZ78" s="364"/>
      <c r="CA78" s="364"/>
      <c r="CB78" s="364"/>
      <c r="CC78" s="364"/>
      <c r="CD78" s="364"/>
      <c r="CE78" s="364"/>
      <c r="CF78" s="364"/>
      <c r="CG78" s="364"/>
      <c r="CH78" s="364"/>
      <c r="CI78" s="364"/>
    </row>
    <row r="79" spans="1:87" s="403" customFormat="1" ht="12.75" customHeight="1">
      <c r="A79" s="1060" t="s">
        <v>3617</v>
      </c>
      <c r="B79" s="1201" t="s">
        <v>3538</v>
      </c>
      <c r="C79" s="1076" t="s">
        <v>59</v>
      </c>
      <c r="D79" s="402" t="s">
        <v>3470</v>
      </c>
      <c r="E79" s="388"/>
      <c r="F79" s="401">
        <v>234920</v>
      </c>
      <c r="G79" s="400">
        <v>242420</v>
      </c>
      <c r="H79" s="401">
        <v>184360</v>
      </c>
      <c r="I79" s="400">
        <v>191860</v>
      </c>
      <c r="J79" s="583" t="s">
        <v>3595</v>
      </c>
      <c r="K79" s="399">
        <v>2320</v>
      </c>
      <c r="L79" s="398">
        <v>2390</v>
      </c>
      <c r="M79" s="397" t="s">
        <v>50</v>
      </c>
      <c r="N79" s="399">
        <v>1810</v>
      </c>
      <c r="O79" s="398">
        <v>1880</v>
      </c>
      <c r="P79" s="397" t="s">
        <v>50</v>
      </c>
      <c r="Q79" s="583" t="s">
        <v>3595</v>
      </c>
      <c r="R79" s="396">
        <v>7500</v>
      </c>
      <c r="S79" s="484">
        <v>70</v>
      </c>
      <c r="T79" s="1082" t="s">
        <v>8</v>
      </c>
      <c r="U79" s="581"/>
      <c r="V79" s="592"/>
      <c r="W79" s="1032" t="s">
        <v>3595</v>
      </c>
      <c r="X79" s="595"/>
      <c r="Y79" s="485"/>
      <c r="Z79" s="1035" t="s">
        <v>3697</v>
      </c>
      <c r="AA79" s="595"/>
      <c r="AB79" s="1032" t="s">
        <v>3595</v>
      </c>
      <c r="AC79" s="1213">
        <v>46640</v>
      </c>
      <c r="AD79" s="496"/>
      <c r="AE79" s="1032" t="s">
        <v>3595</v>
      </c>
      <c r="AF79" s="1198">
        <v>390</v>
      </c>
      <c r="AG79" s="1194" t="s">
        <v>3595</v>
      </c>
      <c r="AH79" s="483" t="s">
        <v>58</v>
      </c>
      <c r="AI79" s="482">
        <v>13800</v>
      </c>
      <c r="AJ79" s="481">
        <v>15200</v>
      </c>
      <c r="AK79" s="502">
        <v>9700</v>
      </c>
      <c r="AL79" s="481">
        <v>9700</v>
      </c>
      <c r="AM79" s="1194" t="s">
        <v>3595</v>
      </c>
      <c r="AN79" s="483" t="s">
        <v>57</v>
      </c>
      <c r="AO79" s="482">
        <v>31600</v>
      </c>
      <c r="AP79" s="481">
        <v>35200</v>
      </c>
      <c r="AQ79" s="501">
        <v>22100</v>
      </c>
      <c r="AR79" s="500">
        <v>22100</v>
      </c>
      <c r="AS79" s="1032" t="s">
        <v>8</v>
      </c>
      <c r="AT79" s="593"/>
      <c r="AU79" s="1194" t="s">
        <v>3595</v>
      </c>
      <c r="AV79" s="1209">
        <v>4500</v>
      </c>
      <c r="AW79" s="1032" t="s">
        <v>3595</v>
      </c>
      <c r="AX79" s="1195">
        <v>21890</v>
      </c>
      <c r="AY79" s="1032" t="s">
        <v>3595</v>
      </c>
      <c r="AZ79" s="1198">
        <v>220</v>
      </c>
      <c r="BA79" s="1032" t="s">
        <v>3601</v>
      </c>
      <c r="BB79" s="592"/>
      <c r="BC79" s="1032" t="s">
        <v>3601</v>
      </c>
      <c r="BD79" s="1202" t="s">
        <v>56</v>
      </c>
      <c r="BE79" s="1032" t="s">
        <v>3601</v>
      </c>
      <c r="BF79" s="390"/>
      <c r="BG79" s="1032" t="s">
        <v>3601</v>
      </c>
      <c r="BH79" s="390"/>
      <c r="BI79" s="1032" t="s">
        <v>3601</v>
      </c>
      <c r="BJ79" s="390"/>
      <c r="BK79" s="1032" t="s">
        <v>3595</v>
      </c>
      <c r="BL79" s="1195">
        <v>26130</v>
      </c>
      <c r="BM79" s="1032" t="s">
        <v>8</v>
      </c>
      <c r="BN79" s="1198">
        <v>260</v>
      </c>
      <c r="BO79" s="1032"/>
      <c r="BP79" s="1202" t="s">
        <v>3693</v>
      </c>
      <c r="BQ79" s="457"/>
      <c r="BR79" s="412"/>
      <c r="BS79" s="406"/>
      <c r="BT79" s="580"/>
      <c r="BU79" s="580"/>
      <c r="BV79" s="1056"/>
      <c r="BW79" s="364"/>
      <c r="BX79" s="364"/>
      <c r="BY79" s="364"/>
      <c r="BZ79" s="364"/>
      <c r="CA79" s="364"/>
      <c r="CB79" s="364"/>
      <c r="CC79" s="364"/>
      <c r="CD79" s="364"/>
      <c r="CE79" s="364"/>
      <c r="CF79" s="364"/>
      <c r="CG79" s="364"/>
      <c r="CH79" s="364"/>
      <c r="CI79" s="364"/>
    </row>
    <row r="80" spans="1:87" s="403" customFormat="1" ht="12.75" customHeight="1">
      <c r="A80" s="1061"/>
      <c r="B80" s="1191"/>
      <c r="C80" s="1077"/>
      <c r="D80" s="478" t="s">
        <v>3469</v>
      </c>
      <c r="E80" s="388"/>
      <c r="F80" s="477">
        <v>242420</v>
      </c>
      <c r="G80" s="476">
        <v>302740</v>
      </c>
      <c r="H80" s="477">
        <v>191860</v>
      </c>
      <c r="I80" s="476">
        <v>252170</v>
      </c>
      <c r="J80" s="583" t="s">
        <v>3595</v>
      </c>
      <c r="K80" s="475">
        <v>2390</v>
      </c>
      <c r="L80" s="474">
        <v>2920</v>
      </c>
      <c r="M80" s="473" t="s">
        <v>50</v>
      </c>
      <c r="N80" s="475">
        <v>1880</v>
      </c>
      <c r="O80" s="474">
        <v>2410</v>
      </c>
      <c r="P80" s="473" t="s">
        <v>50</v>
      </c>
      <c r="Q80" s="583" t="s">
        <v>3595</v>
      </c>
      <c r="R80" s="383">
        <v>7500</v>
      </c>
      <c r="S80" s="480">
        <v>70</v>
      </c>
      <c r="T80" s="1082"/>
      <c r="U80" s="581"/>
      <c r="V80" s="593"/>
      <c r="W80" s="1032"/>
      <c r="X80" s="596"/>
      <c r="Y80" s="485"/>
      <c r="Z80" s="1035"/>
      <c r="AA80" s="596"/>
      <c r="AB80" s="1032"/>
      <c r="AC80" s="1214"/>
      <c r="AD80" s="495">
        <v>44960</v>
      </c>
      <c r="AE80" s="1032"/>
      <c r="AF80" s="1199"/>
      <c r="AG80" s="1194"/>
      <c r="AH80" s="429" t="s">
        <v>55</v>
      </c>
      <c r="AI80" s="470">
        <v>13200</v>
      </c>
      <c r="AJ80" s="469">
        <v>14500</v>
      </c>
      <c r="AK80" s="499">
        <v>9200</v>
      </c>
      <c r="AL80" s="469">
        <v>9200</v>
      </c>
      <c r="AM80" s="1194"/>
      <c r="AN80" s="429" t="s">
        <v>54</v>
      </c>
      <c r="AO80" s="470">
        <v>17400</v>
      </c>
      <c r="AP80" s="469">
        <v>19400</v>
      </c>
      <c r="AQ80" s="498">
        <v>12200</v>
      </c>
      <c r="AR80" s="467">
        <v>12200</v>
      </c>
      <c r="AS80" s="1032"/>
      <c r="AT80" s="593"/>
      <c r="AU80" s="1194"/>
      <c r="AV80" s="1210"/>
      <c r="AW80" s="1032"/>
      <c r="AX80" s="1196"/>
      <c r="AY80" s="1032"/>
      <c r="AZ80" s="1199"/>
      <c r="BA80" s="1032"/>
      <c r="BB80" s="593"/>
      <c r="BC80" s="1032"/>
      <c r="BD80" s="1203"/>
      <c r="BE80" s="1032"/>
      <c r="BF80" s="479">
        <v>12720</v>
      </c>
      <c r="BG80" s="1032"/>
      <c r="BH80" s="479">
        <v>45010</v>
      </c>
      <c r="BI80" s="1032"/>
      <c r="BJ80" s="479">
        <v>28890</v>
      </c>
      <c r="BK80" s="1032"/>
      <c r="BL80" s="1196"/>
      <c r="BM80" s="1032"/>
      <c r="BN80" s="1199"/>
      <c r="BO80" s="1032"/>
      <c r="BP80" s="1203"/>
      <c r="BQ80" s="457"/>
      <c r="BR80" s="412"/>
      <c r="BS80" s="406"/>
      <c r="BT80" s="580"/>
      <c r="BU80" s="580"/>
      <c r="BV80" s="1056"/>
      <c r="BW80" s="364"/>
      <c r="BX80" s="364"/>
      <c r="BY80" s="364"/>
      <c r="BZ80" s="364"/>
      <c r="CA80" s="364"/>
      <c r="CB80" s="364"/>
      <c r="CC80" s="364"/>
      <c r="CD80" s="364"/>
      <c r="CE80" s="364"/>
      <c r="CF80" s="364"/>
      <c r="CG80" s="364"/>
      <c r="CH80" s="364"/>
      <c r="CI80" s="364"/>
    </row>
    <row r="81" spans="1:87" s="403" customFormat="1" ht="12.75" customHeight="1">
      <c r="A81" s="1061"/>
      <c r="B81" s="1191"/>
      <c r="C81" s="1204" t="s">
        <v>53</v>
      </c>
      <c r="D81" s="478" t="s">
        <v>3520</v>
      </c>
      <c r="E81" s="388"/>
      <c r="F81" s="477">
        <v>302740</v>
      </c>
      <c r="G81" s="476">
        <v>377760</v>
      </c>
      <c r="H81" s="477">
        <v>252170</v>
      </c>
      <c r="I81" s="476">
        <v>327190</v>
      </c>
      <c r="J81" s="583" t="s">
        <v>3595</v>
      </c>
      <c r="K81" s="475">
        <v>2920</v>
      </c>
      <c r="L81" s="474">
        <v>3670</v>
      </c>
      <c r="M81" s="473" t="s">
        <v>50</v>
      </c>
      <c r="N81" s="475">
        <v>2410</v>
      </c>
      <c r="O81" s="474">
        <v>3160</v>
      </c>
      <c r="P81" s="473" t="s">
        <v>50</v>
      </c>
      <c r="Q81" s="380"/>
      <c r="R81" s="392"/>
      <c r="S81" s="455"/>
      <c r="T81" s="1082"/>
      <c r="U81" s="581"/>
      <c r="V81" s="593"/>
      <c r="W81" s="1032"/>
      <c r="X81" s="596"/>
      <c r="Y81" s="485"/>
      <c r="Z81" s="1035"/>
      <c r="AA81" s="596"/>
      <c r="AB81" s="1032" t="s">
        <v>3595</v>
      </c>
      <c r="AC81" s="1211">
        <v>44960</v>
      </c>
      <c r="AD81" s="493"/>
      <c r="AE81" s="1032"/>
      <c r="AF81" s="1199"/>
      <c r="AG81" s="1194"/>
      <c r="AH81" s="429" t="s">
        <v>52</v>
      </c>
      <c r="AI81" s="470">
        <v>12500</v>
      </c>
      <c r="AJ81" s="469">
        <v>13700</v>
      </c>
      <c r="AK81" s="499">
        <v>8700</v>
      </c>
      <c r="AL81" s="469">
        <v>8700</v>
      </c>
      <c r="AM81" s="1194"/>
      <c r="AN81" s="429" t="s">
        <v>51</v>
      </c>
      <c r="AO81" s="470">
        <v>15200</v>
      </c>
      <c r="AP81" s="469">
        <v>16900</v>
      </c>
      <c r="AQ81" s="498">
        <v>10600</v>
      </c>
      <c r="AR81" s="467">
        <v>10600</v>
      </c>
      <c r="AS81" s="1032"/>
      <c r="AT81" s="593"/>
      <c r="AU81" s="485"/>
      <c r="AV81" s="571"/>
      <c r="AW81" s="1032"/>
      <c r="AX81" s="1196"/>
      <c r="AY81" s="1032"/>
      <c r="AZ81" s="1199"/>
      <c r="BA81" s="1032"/>
      <c r="BB81" s="593"/>
      <c r="BC81" s="1032"/>
      <c r="BD81" s="1206">
        <v>0.05</v>
      </c>
      <c r="BE81" s="1032"/>
      <c r="BF81" s="466">
        <v>120</v>
      </c>
      <c r="BG81" s="1032"/>
      <c r="BH81" s="466">
        <v>450</v>
      </c>
      <c r="BI81" s="1032"/>
      <c r="BJ81" s="466">
        <v>280</v>
      </c>
      <c r="BK81" s="1032"/>
      <c r="BL81" s="1196"/>
      <c r="BM81" s="1032"/>
      <c r="BN81" s="1199"/>
      <c r="BO81" s="1032"/>
      <c r="BP81" s="1206">
        <v>0.61</v>
      </c>
      <c r="BQ81" s="457"/>
      <c r="BR81" s="412"/>
      <c r="BS81" s="406"/>
      <c r="BT81" s="580"/>
      <c r="BU81" s="580"/>
      <c r="BV81" s="1056"/>
      <c r="BW81" s="364"/>
      <c r="BX81" s="364"/>
      <c r="BY81" s="364"/>
      <c r="BZ81" s="364"/>
      <c r="CA81" s="364"/>
      <c r="CB81" s="364"/>
      <c r="CC81" s="364"/>
      <c r="CD81" s="364"/>
      <c r="CE81" s="364"/>
      <c r="CF81" s="364"/>
      <c r="CG81" s="364"/>
      <c r="CH81" s="364"/>
      <c r="CI81" s="364"/>
    </row>
    <row r="82" spans="1:87" s="403" customFormat="1" ht="12.75" customHeight="1">
      <c r="A82" s="1061"/>
      <c r="B82" s="1191"/>
      <c r="C82" s="1205"/>
      <c r="D82" s="389" t="s">
        <v>3519</v>
      </c>
      <c r="E82" s="388"/>
      <c r="F82" s="387">
        <v>377760</v>
      </c>
      <c r="G82" s="386"/>
      <c r="H82" s="387">
        <v>327190</v>
      </c>
      <c r="I82" s="386"/>
      <c r="J82" s="583" t="s">
        <v>3595</v>
      </c>
      <c r="K82" s="383">
        <v>3670</v>
      </c>
      <c r="L82" s="385"/>
      <c r="M82" s="384" t="s">
        <v>50</v>
      </c>
      <c r="N82" s="383">
        <v>3160</v>
      </c>
      <c r="O82" s="385"/>
      <c r="P82" s="384" t="s">
        <v>50</v>
      </c>
      <c r="Q82" s="380"/>
      <c r="R82" s="392"/>
      <c r="S82" s="487"/>
      <c r="T82" s="1082"/>
      <c r="U82" s="581"/>
      <c r="V82" s="593"/>
      <c r="W82" s="1032"/>
      <c r="X82" s="596"/>
      <c r="Y82" s="485"/>
      <c r="Z82" s="1035"/>
      <c r="AA82" s="596"/>
      <c r="AB82" s="1032"/>
      <c r="AC82" s="1212"/>
      <c r="AD82" s="492"/>
      <c r="AE82" s="1032"/>
      <c r="AF82" s="1200"/>
      <c r="AG82" s="1194"/>
      <c r="AH82" s="586" t="s">
        <v>49</v>
      </c>
      <c r="AI82" s="462">
        <v>11800</v>
      </c>
      <c r="AJ82" s="461">
        <v>13000</v>
      </c>
      <c r="AK82" s="463">
        <v>8200</v>
      </c>
      <c r="AL82" s="461">
        <v>8200</v>
      </c>
      <c r="AM82" s="1194"/>
      <c r="AN82" s="586" t="s">
        <v>48</v>
      </c>
      <c r="AO82" s="462">
        <v>13600</v>
      </c>
      <c r="AP82" s="461">
        <v>15100</v>
      </c>
      <c r="AQ82" s="460">
        <v>9500</v>
      </c>
      <c r="AR82" s="459">
        <v>9500</v>
      </c>
      <c r="AS82" s="1032"/>
      <c r="AT82" s="593"/>
      <c r="AU82" s="485"/>
      <c r="AV82" s="414"/>
      <c r="AW82" s="1032"/>
      <c r="AX82" s="1197"/>
      <c r="AY82" s="1032"/>
      <c r="AZ82" s="1200"/>
      <c r="BA82" s="1032"/>
      <c r="BB82" s="593"/>
      <c r="BC82" s="1032"/>
      <c r="BD82" s="1207"/>
      <c r="BE82" s="1032"/>
      <c r="BF82" s="604"/>
      <c r="BG82" s="1032"/>
      <c r="BH82" s="458" t="s">
        <v>3692</v>
      </c>
      <c r="BI82" s="1032"/>
      <c r="BJ82" s="458" t="s">
        <v>3692</v>
      </c>
      <c r="BK82" s="1032"/>
      <c r="BL82" s="1197"/>
      <c r="BM82" s="1032"/>
      <c r="BN82" s="1200"/>
      <c r="BO82" s="1032"/>
      <c r="BP82" s="1206"/>
      <c r="BQ82" s="457"/>
      <c r="BR82" s="412"/>
      <c r="BS82" s="406"/>
      <c r="BT82" s="580"/>
      <c r="BU82" s="580"/>
      <c r="BV82" s="1056"/>
      <c r="BW82" s="364"/>
      <c r="BX82" s="364"/>
      <c r="BY82" s="364"/>
      <c r="BZ82" s="364"/>
      <c r="CA82" s="364"/>
      <c r="CB82" s="364"/>
      <c r="CC82" s="364"/>
      <c r="CD82" s="364"/>
      <c r="CE82" s="364"/>
      <c r="CF82" s="364"/>
      <c r="CG82" s="364"/>
      <c r="CH82" s="364"/>
      <c r="CI82" s="364"/>
    </row>
    <row r="83" spans="1:87" s="403" customFormat="1" ht="12.75" customHeight="1">
      <c r="A83" s="1061"/>
      <c r="B83" s="1201" t="s">
        <v>3537</v>
      </c>
      <c r="C83" s="1076" t="s">
        <v>59</v>
      </c>
      <c r="D83" s="402" t="s">
        <v>3470</v>
      </c>
      <c r="E83" s="388"/>
      <c r="F83" s="401">
        <v>127480</v>
      </c>
      <c r="G83" s="400">
        <v>134980</v>
      </c>
      <c r="H83" s="401">
        <v>102200</v>
      </c>
      <c r="I83" s="400">
        <v>109700</v>
      </c>
      <c r="J83" s="583" t="s">
        <v>3595</v>
      </c>
      <c r="K83" s="399">
        <v>1250</v>
      </c>
      <c r="L83" s="398">
        <v>1320</v>
      </c>
      <c r="M83" s="397" t="s">
        <v>50</v>
      </c>
      <c r="N83" s="399">
        <v>990</v>
      </c>
      <c r="O83" s="398">
        <v>1060</v>
      </c>
      <c r="P83" s="397" t="s">
        <v>50</v>
      </c>
      <c r="Q83" s="583" t="s">
        <v>3595</v>
      </c>
      <c r="R83" s="396">
        <v>7500</v>
      </c>
      <c r="S83" s="484">
        <v>70</v>
      </c>
      <c r="T83" s="1082"/>
      <c r="U83" s="581"/>
      <c r="V83" s="593"/>
      <c r="W83" s="1032"/>
      <c r="X83" s="596"/>
      <c r="Y83" s="485"/>
      <c r="Z83" s="1035"/>
      <c r="AA83" s="596"/>
      <c r="AB83" s="1032" t="s">
        <v>3595</v>
      </c>
      <c r="AC83" s="1213">
        <v>26670</v>
      </c>
      <c r="AD83" s="496"/>
      <c r="AE83" s="1032" t="s">
        <v>3595</v>
      </c>
      <c r="AF83" s="1198">
        <v>190</v>
      </c>
      <c r="AG83" s="1194" t="s">
        <v>3595</v>
      </c>
      <c r="AH83" s="483" t="s">
        <v>58</v>
      </c>
      <c r="AI83" s="482">
        <v>6900</v>
      </c>
      <c r="AJ83" s="481">
        <v>7600</v>
      </c>
      <c r="AK83" s="471">
        <v>4800</v>
      </c>
      <c r="AL83" s="469">
        <v>4800</v>
      </c>
      <c r="AM83" s="1194" t="s">
        <v>3595</v>
      </c>
      <c r="AN83" s="483" t="s">
        <v>57</v>
      </c>
      <c r="AO83" s="482">
        <v>15800</v>
      </c>
      <c r="AP83" s="481">
        <v>17600</v>
      </c>
      <c r="AQ83" s="468">
        <v>11000</v>
      </c>
      <c r="AR83" s="467">
        <v>11000</v>
      </c>
      <c r="AS83" s="1032"/>
      <c r="AT83" s="593"/>
      <c r="AU83" s="1194" t="s">
        <v>3595</v>
      </c>
      <c r="AV83" s="1209">
        <v>4500</v>
      </c>
      <c r="AW83" s="1032" t="s">
        <v>3595</v>
      </c>
      <c r="AX83" s="1195">
        <v>10940</v>
      </c>
      <c r="AY83" s="1032" t="s">
        <v>3595</v>
      </c>
      <c r="AZ83" s="1198">
        <v>100</v>
      </c>
      <c r="BA83" s="1032"/>
      <c r="BB83" s="593"/>
      <c r="BC83" s="1032" t="s">
        <v>3601</v>
      </c>
      <c r="BD83" s="1202" t="s">
        <v>56</v>
      </c>
      <c r="BE83" s="1032" t="s">
        <v>3601</v>
      </c>
      <c r="BF83" s="390"/>
      <c r="BG83" s="1032" t="s">
        <v>3601</v>
      </c>
      <c r="BH83" s="390"/>
      <c r="BI83" s="1032" t="s">
        <v>3601</v>
      </c>
      <c r="BJ83" s="390"/>
      <c r="BK83" s="1032" t="s">
        <v>3595</v>
      </c>
      <c r="BL83" s="1195">
        <v>13060</v>
      </c>
      <c r="BM83" s="1032" t="s">
        <v>8</v>
      </c>
      <c r="BN83" s="1198">
        <v>130</v>
      </c>
      <c r="BO83" s="1032"/>
      <c r="BP83" s="1202" t="s">
        <v>3693</v>
      </c>
      <c r="BQ83" s="457"/>
      <c r="BR83" s="412"/>
      <c r="BS83" s="406"/>
      <c r="BT83" s="580"/>
      <c r="BU83" s="580"/>
      <c r="BV83" s="1056"/>
      <c r="BW83" s="364"/>
      <c r="BX83" s="364"/>
      <c r="BY83" s="364"/>
      <c r="BZ83" s="364"/>
      <c r="CA83" s="364"/>
      <c r="CB83" s="364"/>
      <c r="CC83" s="364"/>
      <c r="CD83" s="364"/>
      <c r="CE83" s="364"/>
      <c r="CF83" s="364"/>
      <c r="CG83" s="364"/>
      <c r="CH83" s="364"/>
      <c r="CI83" s="364"/>
    </row>
    <row r="84" spans="1:87" s="403" customFormat="1" ht="12.75" customHeight="1">
      <c r="A84" s="1061"/>
      <c r="B84" s="1191"/>
      <c r="C84" s="1077"/>
      <c r="D84" s="478" t="s">
        <v>3469</v>
      </c>
      <c r="E84" s="388"/>
      <c r="F84" s="477">
        <v>134980</v>
      </c>
      <c r="G84" s="476">
        <v>195300</v>
      </c>
      <c r="H84" s="477">
        <v>109700</v>
      </c>
      <c r="I84" s="476">
        <v>170020</v>
      </c>
      <c r="J84" s="583" t="s">
        <v>3595</v>
      </c>
      <c r="K84" s="475">
        <v>1320</v>
      </c>
      <c r="L84" s="474">
        <v>1850</v>
      </c>
      <c r="M84" s="473" t="s">
        <v>50</v>
      </c>
      <c r="N84" s="475">
        <v>1060</v>
      </c>
      <c r="O84" s="474">
        <v>1590</v>
      </c>
      <c r="P84" s="473" t="s">
        <v>50</v>
      </c>
      <c r="Q84" s="583" t="s">
        <v>3595</v>
      </c>
      <c r="R84" s="383">
        <v>7500</v>
      </c>
      <c r="S84" s="480">
        <v>70</v>
      </c>
      <c r="T84" s="1082"/>
      <c r="U84" s="581"/>
      <c r="V84" s="593"/>
      <c r="W84" s="1032"/>
      <c r="X84" s="596"/>
      <c r="Y84" s="485"/>
      <c r="Z84" s="1035"/>
      <c r="AA84" s="596"/>
      <c r="AB84" s="1032"/>
      <c r="AC84" s="1214"/>
      <c r="AD84" s="495">
        <v>24990</v>
      </c>
      <c r="AE84" s="1032"/>
      <c r="AF84" s="1199"/>
      <c r="AG84" s="1194"/>
      <c r="AH84" s="429" t="s">
        <v>55</v>
      </c>
      <c r="AI84" s="470">
        <v>6600</v>
      </c>
      <c r="AJ84" s="469">
        <v>7200</v>
      </c>
      <c r="AK84" s="471">
        <v>4600</v>
      </c>
      <c r="AL84" s="469">
        <v>4600</v>
      </c>
      <c r="AM84" s="1194"/>
      <c r="AN84" s="429" t="s">
        <v>54</v>
      </c>
      <c r="AO84" s="470">
        <v>8700</v>
      </c>
      <c r="AP84" s="469">
        <v>9700</v>
      </c>
      <c r="AQ84" s="468">
        <v>6100</v>
      </c>
      <c r="AR84" s="467">
        <v>6100</v>
      </c>
      <c r="AS84" s="1032"/>
      <c r="AT84" s="593"/>
      <c r="AU84" s="1194"/>
      <c r="AV84" s="1210"/>
      <c r="AW84" s="1032"/>
      <c r="AX84" s="1196"/>
      <c r="AY84" s="1032"/>
      <c r="AZ84" s="1199"/>
      <c r="BA84" s="1032"/>
      <c r="BB84" s="593"/>
      <c r="BC84" s="1032"/>
      <c r="BD84" s="1203"/>
      <c r="BE84" s="1032"/>
      <c r="BF84" s="479">
        <v>6360</v>
      </c>
      <c r="BG84" s="1032"/>
      <c r="BH84" s="479">
        <v>22500</v>
      </c>
      <c r="BI84" s="1032"/>
      <c r="BJ84" s="479">
        <v>14440</v>
      </c>
      <c r="BK84" s="1032"/>
      <c r="BL84" s="1196"/>
      <c r="BM84" s="1032"/>
      <c r="BN84" s="1199"/>
      <c r="BO84" s="1032"/>
      <c r="BP84" s="1203"/>
      <c r="BQ84" s="457"/>
      <c r="BR84" s="412"/>
      <c r="BS84" s="406"/>
      <c r="BT84" s="580"/>
      <c r="BU84" s="580"/>
      <c r="BV84" s="1056"/>
      <c r="BW84" s="364"/>
      <c r="BX84" s="364"/>
      <c r="BY84" s="364"/>
      <c r="BZ84" s="364"/>
      <c r="CA84" s="364"/>
      <c r="CB84" s="364"/>
      <c r="CC84" s="364"/>
      <c r="CD84" s="364"/>
      <c r="CE84" s="364"/>
      <c r="CF84" s="364"/>
      <c r="CG84" s="364"/>
      <c r="CH84" s="364"/>
      <c r="CI84" s="364"/>
    </row>
    <row r="85" spans="1:87" s="403" customFormat="1" ht="12.75" customHeight="1">
      <c r="A85" s="1061"/>
      <c r="B85" s="1191"/>
      <c r="C85" s="1204" t="s">
        <v>53</v>
      </c>
      <c r="D85" s="478" t="s">
        <v>3520</v>
      </c>
      <c r="E85" s="388"/>
      <c r="F85" s="477">
        <v>195300</v>
      </c>
      <c r="G85" s="476">
        <v>270320</v>
      </c>
      <c r="H85" s="477">
        <v>170020</v>
      </c>
      <c r="I85" s="476">
        <v>245040</v>
      </c>
      <c r="J85" s="583" t="s">
        <v>3595</v>
      </c>
      <c r="K85" s="475">
        <v>1850</v>
      </c>
      <c r="L85" s="474">
        <v>2600</v>
      </c>
      <c r="M85" s="473" t="s">
        <v>50</v>
      </c>
      <c r="N85" s="475">
        <v>1590</v>
      </c>
      <c r="O85" s="474">
        <v>2340</v>
      </c>
      <c r="P85" s="473" t="s">
        <v>50</v>
      </c>
      <c r="Q85" s="380"/>
      <c r="R85" s="392"/>
      <c r="S85" s="455"/>
      <c r="T85" s="1082"/>
      <c r="U85" s="581"/>
      <c r="V85" s="497"/>
      <c r="W85" s="1032"/>
      <c r="X85" s="596"/>
      <c r="Y85" s="485"/>
      <c r="Z85" s="1035"/>
      <c r="AA85" s="596"/>
      <c r="AB85" s="1032" t="s">
        <v>3595</v>
      </c>
      <c r="AC85" s="1211">
        <v>24990</v>
      </c>
      <c r="AD85" s="493"/>
      <c r="AE85" s="1032"/>
      <c r="AF85" s="1199"/>
      <c r="AG85" s="1194"/>
      <c r="AH85" s="429" t="s">
        <v>52</v>
      </c>
      <c r="AI85" s="470">
        <v>6200</v>
      </c>
      <c r="AJ85" s="469">
        <v>6800</v>
      </c>
      <c r="AK85" s="471">
        <v>4300</v>
      </c>
      <c r="AL85" s="469">
        <v>4300</v>
      </c>
      <c r="AM85" s="1194"/>
      <c r="AN85" s="429" t="s">
        <v>51</v>
      </c>
      <c r="AO85" s="470">
        <v>7600</v>
      </c>
      <c r="AP85" s="469">
        <v>8400</v>
      </c>
      <c r="AQ85" s="468">
        <v>5300</v>
      </c>
      <c r="AR85" s="467">
        <v>5300</v>
      </c>
      <c r="AS85" s="1032"/>
      <c r="AT85" s="497"/>
      <c r="AU85" s="485"/>
      <c r="AV85" s="571"/>
      <c r="AW85" s="1032"/>
      <c r="AX85" s="1196"/>
      <c r="AY85" s="1032"/>
      <c r="AZ85" s="1199"/>
      <c r="BA85" s="1032"/>
      <c r="BB85" s="497"/>
      <c r="BC85" s="1032"/>
      <c r="BD85" s="1206">
        <v>0.05</v>
      </c>
      <c r="BE85" s="1032"/>
      <c r="BF85" s="466">
        <v>60</v>
      </c>
      <c r="BG85" s="1032"/>
      <c r="BH85" s="466">
        <v>220</v>
      </c>
      <c r="BI85" s="1032"/>
      <c r="BJ85" s="466">
        <v>140</v>
      </c>
      <c r="BK85" s="1032"/>
      <c r="BL85" s="1196"/>
      <c r="BM85" s="1032"/>
      <c r="BN85" s="1199"/>
      <c r="BO85" s="1032"/>
      <c r="BP85" s="1206">
        <v>0.79</v>
      </c>
      <c r="BQ85" s="457"/>
      <c r="BR85" s="412"/>
      <c r="BS85" s="406"/>
      <c r="BT85" s="580"/>
      <c r="BU85" s="580"/>
      <c r="BV85" s="1056"/>
      <c r="BW85" s="364"/>
      <c r="BX85" s="364"/>
      <c r="BY85" s="364"/>
      <c r="BZ85" s="364"/>
      <c r="CA85" s="364"/>
      <c r="CB85" s="364"/>
      <c r="CC85" s="364"/>
      <c r="CD85" s="364"/>
      <c r="CE85" s="364"/>
      <c r="CF85" s="364"/>
      <c r="CG85" s="364"/>
      <c r="CH85" s="364"/>
      <c r="CI85" s="364"/>
    </row>
    <row r="86" spans="1:87" s="403" customFormat="1" ht="12.75" customHeight="1">
      <c r="A86" s="1061"/>
      <c r="B86" s="1191"/>
      <c r="C86" s="1205"/>
      <c r="D86" s="389" t="s">
        <v>3519</v>
      </c>
      <c r="E86" s="388"/>
      <c r="F86" s="387">
        <v>270320</v>
      </c>
      <c r="G86" s="386"/>
      <c r="H86" s="387">
        <v>245040</v>
      </c>
      <c r="I86" s="386"/>
      <c r="J86" s="583" t="s">
        <v>3595</v>
      </c>
      <c r="K86" s="383">
        <v>2600</v>
      </c>
      <c r="L86" s="385"/>
      <c r="M86" s="384" t="s">
        <v>50</v>
      </c>
      <c r="N86" s="383">
        <v>2340</v>
      </c>
      <c r="O86" s="385"/>
      <c r="P86" s="384" t="s">
        <v>50</v>
      </c>
      <c r="Q86" s="380"/>
      <c r="R86" s="392"/>
      <c r="S86" s="487"/>
      <c r="T86" s="1082"/>
      <c r="U86" s="581"/>
      <c r="V86" s="497"/>
      <c r="W86" s="1032"/>
      <c r="X86" s="596"/>
      <c r="Y86" s="485"/>
      <c r="Z86" s="1035"/>
      <c r="AA86" s="596"/>
      <c r="AB86" s="1032"/>
      <c r="AC86" s="1212"/>
      <c r="AD86" s="492"/>
      <c r="AE86" s="1032"/>
      <c r="AF86" s="1200"/>
      <c r="AG86" s="1194"/>
      <c r="AH86" s="586" t="s">
        <v>49</v>
      </c>
      <c r="AI86" s="462">
        <v>5900</v>
      </c>
      <c r="AJ86" s="461">
        <v>6500</v>
      </c>
      <c r="AK86" s="463">
        <v>4100</v>
      </c>
      <c r="AL86" s="461">
        <v>4100</v>
      </c>
      <c r="AM86" s="1194"/>
      <c r="AN86" s="586" t="s">
        <v>48</v>
      </c>
      <c r="AO86" s="462">
        <v>6800</v>
      </c>
      <c r="AP86" s="461">
        <v>7500</v>
      </c>
      <c r="AQ86" s="460">
        <v>4700</v>
      </c>
      <c r="AR86" s="459">
        <v>4700</v>
      </c>
      <c r="AS86" s="1032"/>
      <c r="AT86" s="497"/>
      <c r="AU86" s="485"/>
      <c r="AV86" s="414"/>
      <c r="AW86" s="1032"/>
      <c r="AX86" s="1197"/>
      <c r="AY86" s="1032"/>
      <c r="AZ86" s="1200"/>
      <c r="BA86" s="1032"/>
      <c r="BB86" s="497"/>
      <c r="BC86" s="1032"/>
      <c r="BD86" s="1207"/>
      <c r="BE86" s="1032"/>
      <c r="BF86" s="604"/>
      <c r="BG86" s="1032"/>
      <c r="BH86" s="458" t="s">
        <v>3692</v>
      </c>
      <c r="BI86" s="1032"/>
      <c r="BJ86" s="458" t="s">
        <v>3692</v>
      </c>
      <c r="BK86" s="1032"/>
      <c r="BL86" s="1197"/>
      <c r="BM86" s="1032"/>
      <c r="BN86" s="1200"/>
      <c r="BO86" s="1032"/>
      <c r="BP86" s="1206"/>
      <c r="BQ86" s="457"/>
      <c r="BR86" s="412"/>
      <c r="BS86" s="406"/>
      <c r="BT86" s="580"/>
      <c r="BU86" s="580"/>
      <c r="BV86" s="1056"/>
      <c r="BW86" s="364"/>
      <c r="BX86" s="364"/>
      <c r="BY86" s="364"/>
      <c r="BZ86" s="364"/>
      <c r="CA86" s="364"/>
      <c r="CB86" s="364"/>
      <c r="CC86" s="364"/>
      <c r="CD86" s="364"/>
      <c r="CE86" s="364"/>
      <c r="CF86" s="364"/>
      <c r="CG86" s="364"/>
      <c r="CH86" s="364"/>
      <c r="CI86" s="364"/>
    </row>
    <row r="87" spans="1:87" s="403" customFormat="1" ht="12.75" customHeight="1">
      <c r="A87" s="1061"/>
      <c r="B87" s="1201" t="s">
        <v>3536</v>
      </c>
      <c r="C87" s="1076" t="s">
        <v>59</v>
      </c>
      <c r="D87" s="402" t="s">
        <v>3470</v>
      </c>
      <c r="E87" s="388"/>
      <c r="F87" s="401">
        <v>91560</v>
      </c>
      <c r="G87" s="400">
        <v>99060</v>
      </c>
      <c r="H87" s="401">
        <v>74700</v>
      </c>
      <c r="I87" s="400">
        <v>82200</v>
      </c>
      <c r="J87" s="583" t="s">
        <v>3595</v>
      </c>
      <c r="K87" s="399">
        <v>890</v>
      </c>
      <c r="L87" s="398">
        <v>960</v>
      </c>
      <c r="M87" s="397" t="s">
        <v>50</v>
      </c>
      <c r="N87" s="399">
        <v>720</v>
      </c>
      <c r="O87" s="398">
        <v>790</v>
      </c>
      <c r="P87" s="397" t="s">
        <v>50</v>
      </c>
      <c r="Q87" s="583" t="s">
        <v>3595</v>
      </c>
      <c r="R87" s="396">
        <v>7500</v>
      </c>
      <c r="S87" s="484">
        <v>70</v>
      </c>
      <c r="T87" s="1082"/>
      <c r="U87" s="581"/>
      <c r="V87" s="497"/>
      <c r="W87" s="1032"/>
      <c r="X87" s="596"/>
      <c r="Y87" s="485"/>
      <c r="Z87" s="1035"/>
      <c r="AA87" s="596"/>
      <c r="AB87" s="1032" t="s">
        <v>3595</v>
      </c>
      <c r="AC87" s="1213">
        <v>20010</v>
      </c>
      <c r="AD87" s="496"/>
      <c r="AE87" s="1032" t="s">
        <v>3595</v>
      </c>
      <c r="AF87" s="1198">
        <v>130</v>
      </c>
      <c r="AG87" s="1194" t="s">
        <v>3595</v>
      </c>
      <c r="AH87" s="483" t="s">
        <v>58</v>
      </c>
      <c r="AI87" s="482">
        <v>4800</v>
      </c>
      <c r="AJ87" s="481">
        <v>5300</v>
      </c>
      <c r="AK87" s="471">
        <v>3300</v>
      </c>
      <c r="AL87" s="469">
        <v>3300</v>
      </c>
      <c r="AM87" s="1194" t="s">
        <v>3595</v>
      </c>
      <c r="AN87" s="483" t="s">
        <v>57</v>
      </c>
      <c r="AO87" s="482">
        <v>10900</v>
      </c>
      <c r="AP87" s="481">
        <v>12200</v>
      </c>
      <c r="AQ87" s="468">
        <v>7600</v>
      </c>
      <c r="AR87" s="467">
        <v>7600</v>
      </c>
      <c r="AS87" s="1032"/>
      <c r="AT87" s="497"/>
      <c r="AU87" s="1194" t="s">
        <v>3595</v>
      </c>
      <c r="AV87" s="1209">
        <v>4500</v>
      </c>
      <c r="AW87" s="1032" t="s">
        <v>3595</v>
      </c>
      <c r="AX87" s="1195">
        <v>7290</v>
      </c>
      <c r="AY87" s="1032" t="s">
        <v>3595</v>
      </c>
      <c r="AZ87" s="1198">
        <v>70</v>
      </c>
      <c r="BA87" s="1032"/>
      <c r="BB87" s="497"/>
      <c r="BC87" s="1032" t="s">
        <v>3601</v>
      </c>
      <c r="BD87" s="1202" t="s">
        <v>56</v>
      </c>
      <c r="BE87" s="1032" t="s">
        <v>3601</v>
      </c>
      <c r="BF87" s="390"/>
      <c r="BG87" s="1032" t="s">
        <v>3601</v>
      </c>
      <c r="BH87" s="390"/>
      <c r="BI87" s="1032" t="s">
        <v>3601</v>
      </c>
      <c r="BJ87" s="390"/>
      <c r="BK87" s="1032" t="s">
        <v>3595</v>
      </c>
      <c r="BL87" s="1195">
        <v>8710</v>
      </c>
      <c r="BM87" s="1032" t="s">
        <v>8</v>
      </c>
      <c r="BN87" s="1198">
        <v>80</v>
      </c>
      <c r="BO87" s="1032"/>
      <c r="BP87" s="1202" t="s">
        <v>3693</v>
      </c>
      <c r="BQ87" s="457"/>
      <c r="BR87" s="412"/>
      <c r="BS87" s="406"/>
      <c r="BT87" s="580"/>
      <c r="BU87" s="580"/>
      <c r="BV87" s="1056"/>
      <c r="BW87" s="364"/>
      <c r="BX87" s="364"/>
      <c r="BY87" s="364"/>
      <c r="BZ87" s="364"/>
      <c r="CA87" s="364"/>
      <c r="CB87" s="364"/>
      <c r="CC87" s="364"/>
      <c r="CD87" s="364"/>
      <c r="CE87" s="364"/>
      <c r="CF87" s="364"/>
      <c r="CG87" s="364"/>
      <c r="CH87" s="364"/>
      <c r="CI87" s="364"/>
    </row>
    <row r="88" spans="1:87" s="403" customFormat="1" ht="12.75" customHeight="1">
      <c r="A88" s="1061"/>
      <c r="B88" s="1191"/>
      <c r="C88" s="1077"/>
      <c r="D88" s="478" t="s">
        <v>3469</v>
      </c>
      <c r="E88" s="388"/>
      <c r="F88" s="477">
        <v>99060</v>
      </c>
      <c r="G88" s="476">
        <v>159380</v>
      </c>
      <c r="H88" s="477">
        <v>82200</v>
      </c>
      <c r="I88" s="476">
        <v>142520</v>
      </c>
      <c r="J88" s="583" t="s">
        <v>3595</v>
      </c>
      <c r="K88" s="475">
        <v>960</v>
      </c>
      <c r="L88" s="474">
        <v>1490</v>
      </c>
      <c r="M88" s="473" t="s">
        <v>50</v>
      </c>
      <c r="N88" s="475">
        <v>790</v>
      </c>
      <c r="O88" s="474">
        <v>1320</v>
      </c>
      <c r="P88" s="473" t="s">
        <v>50</v>
      </c>
      <c r="Q88" s="583" t="s">
        <v>3595</v>
      </c>
      <c r="R88" s="383">
        <v>7500</v>
      </c>
      <c r="S88" s="480">
        <v>70</v>
      </c>
      <c r="T88" s="1082"/>
      <c r="U88" s="581"/>
      <c r="V88" s="497"/>
      <c r="W88" s="1032"/>
      <c r="X88" s="596"/>
      <c r="Y88" s="485"/>
      <c r="Z88" s="1035"/>
      <c r="AA88" s="596"/>
      <c r="AB88" s="1032"/>
      <c r="AC88" s="1214"/>
      <c r="AD88" s="495">
        <v>18330</v>
      </c>
      <c r="AE88" s="1032"/>
      <c r="AF88" s="1199"/>
      <c r="AG88" s="1194"/>
      <c r="AH88" s="429" t="s">
        <v>55</v>
      </c>
      <c r="AI88" s="470">
        <v>4600</v>
      </c>
      <c r="AJ88" s="469">
        <v>5000</v>
      </c>
      <c r="AK88" s="471">
        <v>3200</v>
      </c>
      <c r="AL88" s="469">
        <v>3200</v>
      </c>
      <c r="AM88" s="1194"/>
      <c r="AN88" s="429" t="s">
        <v>54</v>
      </c>
      <c r="AO88" s="470">
        <v>6000</v>
      </c>
      <c r="AP88" s="469">
        <v>6700</v>
      </c>
      <c r="AQ88" s="468">
        <v>4200</v>
      </c>
      <c r="AR88" s="467">
        <v>4200</v>
      </c>
      <c r="AS88" s="1032"/>
      <c r="AT88" s="1208" t="s">
        <v>79</v>
      </c>
      <c r="AU88" s="1194"/>
      <c r="AV88" s="1210"/>
      <c r="AW88" s="1032"/>
      <c r="AX88" s="1196"/>
      <c r="AY88" s="1032"/>
      <c r="AZ88" s="1199"/>
      <c r="BA88" s="1032"/>
      <c r="BB88" s="1208"/>
      <c r="BC88" s="1032"/>
      <c r="BD88" s="1203"/>
      <c r="BE88" s="1032"/>
      <c r="BF88" s="479">
        <v>4240</v>
      </c>
      <c r="BG88" s="1032"/>
      <c r="BH88" s="479">
        <v>15000</v>
      </c>
      <c r="BI88" s="1032"/>
      <c r="BJ88" s="479">
        <v>9630</v>
      </c>
      <c r="BK88" s="1032"/>
      <c r="BL88" s="1196"/>
      <c r="BM88" s="1032"/>
      <c r="BN88" s="1199"/>
      <c r="BO88" s="1032"/>
      <c r="BP88" s="1203"/>
      <c r="BQ88" s="457"/>
      <c r="BR88" s="412"/>
      <c r="BS88" s="406"/>
      <c r="BT88" s="580"/>
      <c r="BU88" s="580"/>
      <c r="BV88" s="1056"/>
      <c r="BW88" s="364"/>
      <c r="BX88" s="364"/>
      <c r="BY88" s="364"/>
      <c r="BZ88" s="364"/>
      <c r="CA88" s="364"/>
      <c r="CB88" s="364"/>
      <c r="CC88" s="364"/>
      <c r="CD88" s="364"/>
      <c r="CE88" s="364"/>
      <c r="CF88" s="364"/>
      <c r="CG88" s="364"/>
      <c r="CH88" s="364"/>
      <c r="CI88" s="364"/>
    </row>
    <row r="89" spans="1:87" s="403" customFormat="1" ht="12.75" customHeight="1">
      <c r="A89" s="1061"/>
      <c r="B89" s="1191"/>
      <c r="C89" s="1204" t="s">
        <v>53</v>
      </c>
      <c r="D89" s="478" t="s">
        <v>3520</v>
      </c>
      <c r="E89" s="388"/>
      <c r="F89" s="477">
        <v>159380</v>
      </c>
      <c r="G89" s="476">
        <v>234400</v>
      </c>
      <c r="H89" s="477">
        <v>142520</v>
      </c>
      <c r="I89" s="476">
        <v>217540</v>
      </c>
      <c r="J89" s="583" t="s">
        <v>3595</v>
      </c>
      <c r="K89" s="475">
        <v>1490</v>
      </c>
      <c r="L89" s="474">
        <v>2240</v>
      </c>
      <c r="M89" s="473" t="s">
        <v>50</v>
      </c>
      <c r="N89" s="475">
        <v>1320</v>
      </c>
      <c r="O89" s="474">
        <v>2070</v>
      </c>
      <c r="P89" s="473" t="s">
        <v>50</v>
      </c>
      <c r="Q89" s="380"/>
      <c r="R89" s="392"/>
      <c r="S89" s="455"/>
      <c r="T89" s="1082"/>
      <c r="U89" s="581"/>
      <c r="V89" s="497"/>
      <c r="W89" s="1032"/>
      <c r="X89" s="596"/>
      <c r="Y89" s="485"/>
      <c r="Z89" s="1035"/>
      <c r="AA89" s="596"/>
      <c r="AB89" s="1032" t="s">
        <v>3595</v>
      </c>
      <c r="AC89" s="1211">
        <v>18330</v>
      </c>
      <c r="AD89" s="493"/>
      <c r="AE89" s="1032"/>
      <c r="AF89" s="1199">
        <v>0</v>
      </c>
      <c r="AG89" s="1194"/>
      <c r="AH89" s="429" t="s">
        <v>52</v>
      </c>
      <c r="AI89" s="470">
        <v>4500</v>
      </c>
      <c r="AJ89" s="469">
        <v>4900</v>
      </c>
      <c r="AK89" s="471">
        <v>3100</v>
      </c>
      <c r="AL89" s="469">
        <v>3100</v>
      </c>
      <c r="AM89" s="1194"/>
      <c r="AN89" s="429" t="s">
        <v>51</v>
      </c>
      <c r="AO89" s="470">
        <v>5200</v>
      </c>
      <c r="AP89" s="469">
        <v>5800</v>
      </c>
      <c r="AQ89" s="468">
        <v>3600</v>
      </c>
      <c r="AR89" s="467">
        <v>3600</v>
      </c>
      <c r="AS89" s="1032"/>
      <c r="AT89" s="1208"/>
      <c r="AU89" s="485"/>
      <c r="AV89" s="571"/>
      <c r="AW89" s="1032"/>
      <c r="AX89" s="1196"/>
      <c r="AY89" s="1032"/>
      <c r="AZ89" s="1199"/>
      <c r="BA89" s="1032"/>
      <c r="BB89" s="1208"/>
      <c r="BC89" s="1032"/>
      <c r="BD89" s="1206">
        <v>0.05</v>
      </c>
      <c r="BE89" s="1032"/>
      <c r="BF89" s="466">
        <v>40</v>
      </c>
      <c r="BG89" s="1032"/>
      <c r="BH89" s="466">
        <v>150</v>
      </c>
      <c r="BI89" s="1032"/>
      <c r="BJ89" s="466">
        <v>90</v>
      </c>
      <c r="BK89" s="1032"/>
      <c r="BL89" s="1196"/>
      <c r="BM89" s="1032"/>
      <c r="BN89" s="1199"/>
      <c r="BO89" s="1032"/>
      <c r="BP89" s="1206">
        <v>0.87</v>
      </c>
      <c r="BQ89" s="457"/>
      <c r="BR89" s="412"/>
      <c r="BS89" s="406"/>
      <c r="BT89" s="580"/>
      <c r="BU89" s="580"/>
      <c r="BV89" s="1056"/>
      <c r="BW89" s="364"/>
      <c r="BX89" s="364"/>
      <c r="BY89" s="364"/>
      <c r="BZ89" s="364"/>
      <c r="CA89" s="364"/>
      <c r="CB89" s="364"/>
      <c r="CC89" s="364"/>
      <c r="CD89" s="364"/>
      <c r="CE89" s="364"/>
      <c r="CF89" s="364"/>
      <c r="CG89" s="364"/>
      <c r="CH89" s="364"/>
      <c r="CI89" s="364"/>
    </row>
    <row r="90" spans="1:87" s="403" customFormat="1" ht="12.75" customHeight="1">
      <c r="A90" s="1061"/>
      <c r="B90" s="1191"/>
      <c r="C90" s="1205"/>
      <c r="D90" s="389" t="s">
        <v>3519</v>
      </c>
      <c r="E90" s="388"/>
      <c r="F90" s="387">
        <v>234400</v>
      </c>
      <c r="G90" s="386"/>
      <c r="H90" s="387">
        <v>217540</v>
      </c>
      <c r="I90" s="386"/>
      <c r="J90" s="583" t="s">
        <v>3595</v>
      </c>
      <c r="K90" s="383">
        <v>2240</v>
      </c>
      <c r="L90" s="385"/>
      <c r="M90" s="384" t="s">
        <v>50</v>
      </c>
      <c r="N90" s="383">
        <v>2070</v>
      </c>
      <c r="O90" s="385"/>
      <c r="P90" s="384" t="s">
        <v>50</v>
      </c>
      <c r="Q90" s="380"/>
      <c r="R90" s="392"/>
      <c r="S90" s="487"/>
      <c r="T90" s="1082"/>
      <c r="U90" s="581"/>
      <c r="V90" s="497"/>
      <c r="W90" s="1032"/>
      <c r="X90" s="596"/>
      <c r="Y90" s="485"/>
      <c r="Z90" s="1035"/>
      <c r="AA90" s="596"/>
      <c r="AB90" s="1032"/>
      <c r="AC90" s="1212"/>
      <c r="AD90" s="492"/>
      <c r="AE90" s="1032"/>
      <c r="AF90" s="1200"/>
      <c r="AG90" s="1194"/>
      <c r="AH90" s="586" t="s">
        <v>49</v>
      </c>
      <c r="AI90" s="462">
        <v>4200</v>
      </c>
      <c r="AJ90" s="461">
        <v>4700</v>
      </c>
      <c r="AK90" s="463">
        <v>3000</v>
      </c>
      <c r="AL90" s="461">
        <v>3000</v>
      </c>
      <c r="AM90" s="1194"/>
      <c r="AN90" s="586" t="s">
        <v>48</v>
      </c>
      <c r="AO90" s="462">
        <v>4700</v>
      </c>
      <c r="AP90" s="461">
        <v>5200</v>
      </c>
      <c r="AQ90" s="460">
        <v>3300</v>
      </c>
      <c r="AR90" s="459">
        <v>3300</v>
      </c>
      <c r="AS90" s="1032"/>
      <c r="AT90" s="1208"/>
      <c r="AU90" s="485"/>
      <c r="AV90" s="414"/>
      <c r="AW90" s="1032"/>
      <c r="AX90" s="1197"/>
      <c r="AY90" s="1032"/>
      <c r="AZ90" s="1200"/>
      <c r="BA90" s="1032"/>
      <c r="BB90" s="1208"/>
      <c r="BC90" s="1032"/>
      <c r="BD90" s="1207"/>
      <c r="BE90" s="1032"/>
      <c r="BF90" s="604"/>
      <c r="BG90" s="1032"/>
      <c r="BH90" s="458" t="s">
        <v>3692</v>
      </c>
      <c r="BI90" s="1032"/>
      <c r="BJ90" s="458" t="s">
        <v>3692</v>
      </c>
      <c r="BK90" s="1032"/>
      <c r="BL90" s="1197"/>
      <c r="BM90" s="1032"/>
      <c r="BN90" s="1200"/>
      <c r="BO90" s="1032"/>
      <c r="BP90" s="1206"/>
      <c r="BQ90" s="457"/>
      <c r="BR90" s="412"/>
      <c r="BS90" s="406"/>
      <c r="BT90" s="580"/>
      <c r="BU90" s="580"/>
      <c r="BV90" s="1056"/>
      <c r="BW90" s="364"/>
      <c r="BX90" s="364"/>
      <c r="BY90" s="364"/>
      <c r="BZ90" s="364"/>
      <c r="CA90" s="364"/>
      <c r="CB90" s="364"/>
      <c r="CC90" s="364"/>
      <c r="CD90" s="364"/>
      <c r="CE90" s="364"/>
      <c r="CF90" s="364"/>
      <c r="CG90" s="364"/>
      <c r="CH90" s="364"/>
      <c r="CI90" s="364"/>
    </row>
    <row r="91" spans="1:87" s="374" customFormat="1" ht="12.75" customHeight="1">
      <c r="A91" s="1061"/>
      <c r="B91" s="1227" t="s">
        <v>3535</v>
      </c>
      <c r="C91" s="1076" t="s">
        <v>59</v>
      </c>
      <c r="D91" s="402" t="s">
        <v>3470</v>
      </c>
      <c r="E91" s="388"/>
      <c r="F91" s="401">
        <v>73840</v>
      </c>
      <c r="G91" s="400">
        <v>81340</v>
      </c>
      <c r="H91" s="401">
        <v>61200</v>
      </c>
      <c r="I91" s="400">
        <v>68700</v>
      </c>
      <c r="J91" s="583" t="s">
        <v>3595</v>
      </c>
      <c r="K91" s="399">
        <v>710</v>
      </c>
      <c r="L91" s="398">
        <v>780</v>
      </c>
      <c r="M91" s="397" t="s">
        <v>50</v>
      </c>
      <c r="N91" s="399">
        <v>580</v>
      </c>
      <c r="O91" s="398">
        <v>650</v>
      </c>
      <c r="P91" s="397" t="s">
        <v>50</v>
      </c>
      <c r="Q91" s="583" t="s">
        <v>3595</v>
      </c>
      <c r="R91" s="396">
        <v>7500</v>
      </c>
      <c r="S91" s="484">
        <v>70</v>
      </c>
      <c r="T91" s="1082"/>
      <c r="U91" s="581"/>
      <c r="V91" s="1208" t="s">
        <v>78</v>
      </c>
      <c r="W91" s="1032"/>
      <c r="X91" s="1216" t="s">
        <v>78</v>
      </c>
      <c r="Y91" s="428"/>
      <c r="Z91" s="1035"/>
      <c r="AA91" s="600"/>
      <c r="AB91" s="1032" t="s">
        <v>3595</v>
      </c>
      <c r="AC91" s="1213">
        <v>16680</v>
      </c>
      <c r="AD91" s="496"/>
      <c r="AE91" s="1032" t="s">
        <v>3595</v>
      </c>
      <c r="AF91" s="1198">
        <v>90</v>
      </c>
      <c r="AG91" s="1194" t="s">
        <v>3595</v>
      </c>
      <c r="AH91" s="483" t="s">
        <v>58</v>
      </c>
      <c r="AI91" s="482">
        <v>4200</v>
      </c>
      <c r="AJ91" s="481">
        <v>4600</v>
      </c>
      <c r="AK91" s="471">
        <v>2900</v>
      </c>
      <c r="AL91" s="469">
        <v>2900</v>
      </c>
      <c r="AM91" s="1194" t="s">
        <v>3595</v>
      </c>
      <c r="AN91" s="483" t="s">
        <v>57</v>
      </c>
      <c r="AO91" s="482">
        <v>9800</v>
      </c>
      <c r="AP91" s="481">
        <v>10900</v>
      </c>
      <c r="AQ91" s="468">
        <v>6800</v>
      </c>
      <c r="AR91" s="467">
        <v>6800</v>
      </c>
      <c r="AS91" s="1032"/>
      <c r="AT91" s="593" t="s">
        <v>10</v>
      </c>
      <c r="AU91" s="1194" t="s">
        <v>3595</v>
      </c>
      <c r="AV91" s="1209">
        <v>4500</v>
      </c>
      <c r="AW91" s="1032" t="s">
        <v>3595</v>
      </c>
      <c r="AX91" s="1195">
        <v>5470</v>
      </c>
      <c r="AY91" s="1032" t="s">
        <v>3595</v>
      </c>
      <c r="AZ91" s="1198">
        <v>50</v>
      </c>
      <c r="BA91" s="1032"/>
      <c r="BB91" s="593"/>
      <c r="BC91" s="1032" t="s">
        <v>3601</v>
      </c>
      <c r="BD91" s="1202" t="s">
        <v>56</v>
      </c>
      <c r="BE91" s="1032" t="s">
        <v>3601</v>
      </c>
      <c r="BF91" s="390"/>
      <c r="BG91" s="1032" t="s">
        <v>3601</v>
      </c>
      <c r="BH91" s="390"/>
      <c r="BI91" s="1032" t="s">
        <v>3601</v>
      </c>
      <c r="BJ91" s="390"/>
      <c r="BK91" s="1032" t="s">
        <v>3595</v>
      </c>
      <c r="BL91" s="1195">
        <v>6530</v>
      </c>
      <c r="BM91" s="1032" t="s">
        <v>8</v>
      </c>
      <c r="BN91" s="1198">
        <v>60</v>
      </c>
      <c r="BO91" s="1032"/>
      <c r="BP91" s="1202" t="s">
        <v>3693</v>
      </c>
      <c r="BQ91" s="457"/>
      <c r="BR91" s="412"/>
      <c r="BS91" s="581"/>
      <c r="BT91" s="580"/>
      <c r="BU91" s="580"/>
      <c r="BV91" s="1056"/>
      <c r="BW91" s="364"/>
      <c r="BX91" s="364"/>
      <c r="BY91" s="364"/>
      <c r="BZ91" s="364"/>
      <c r="CA91" s="364"/>
      <c r="CB91" s="364"/>
      <c r="CC91" s="364"/>
      <c r="CD91" s="364"/>
      <c r="CE91" s="364"/>
      <c r="CF91" s="364"/>
      <c r="CG91" s="364"/>
      <c r="CH91" s="364"/>
      <c r="CI91" s="364"/>
    </row>
    <row r="92" spans="1:87" s="374" customFormat="1" ht="12.75" customHeight="1">
      <c r="A92" s="1061"/>
      <c r="B92" s="1229"/>
      <c r="C92" s="1077"/>
      <c r="D92" s="478" t="s">
        <v>3469</v>
      </c>
      <c r="E92" s="388"/>
      <c r="F92" s="477">
        <v>81340</v>
      </c>
      <c r="G92" s="476">
        <v>141660</v>
      </c>
      <c r="H92" s="477">
        <v>68700</v>
      </c>
      <c r="I92" s="476">
        <v>129020</v>
      </c>
      <c r="J92" s="583" t="s">
        <v>3595</v>
      </c>
      <c r="K92" s="475">
        <v>780</v>
      </c>
      <c r="L92" s="474">
        <v>1310</v>
      </c>
      <c r="M92" s="473" t="s">
        <v>50</v>
      </c>
      <c r="N92" s="475">
        <v>650</v>
      </c>
      <c r="O92" s="474">
        <v>1180</v>
      </c>
      <c r="P92" s="473" t="s">
        <v>50</v>
      </c>
      <c r="Q92" s="583" t="s">
        <v>3595</v>
      </c>
      <c r="R92" s="383">
        <v>7500</v>
      </c>
      <c r="S92" s="480">
        <v>70</v>
      </c>
      <c r="T92" s="1082"/>
      <c r="U92" s="581"/>
      <c r="V92" s="1208"/>
      <c r="W92" s="1032"/>
      <c r="X92" s="1216"/>
      <c r="Y92" s="428"/>
      <c r="Z92" s="1035"/>
      <c r="AA92" s="600"/>
      <c r="AB92" s="1032"/>
      <c r="AC92" s="1214"/>
      <c r="AD92" s="495">
        <v>15010</v>
      </c>
      <c r="AE92" s="1032"/>
      <c r="AF92" s="1199"/>
      <c r="AG92" s="1194"/>
      <c r="AH92" s="429" t="s">
        <v>55</v>
      </c>
      <c r="AI92" s="470">
        <v>3900</v>
      </c>
      <c r="AJ92" s="469">
        <v>4300</v>
      </c>
      <c r="AK92" s="471">
        <v>2700</v>
      </c>
      <c r="AL92" s="469">
        <v>2700</v>
      </c>
      <c r="AM92" s="1194"/>
      <c r="AN92" s="429" t="s">
        <v>54</v>
      </c>
      <c r="AO92" s="470">
        <v>5400</v>
      </c>
      <c r="AP92" s="469">
        <v>6000</v>
      </c>
      <c r="AQ92" s="468">
        <v>3700</v>
      </c>
      <c r="AR92" s="467">
        <v>3700</v>
      </c>
      <c r="AS92" s="1032"/>
      <c r="AT92" s="593">
        <v>27330</v>
      </c>
      <c r="AU92" s="1194"/>
      <c r="AV92" s="1210"/>
      <c r="AW92" s="1032"/>
      <c r="AX92" s="1196"/>
      <c r="AY92" s="1032"/>
      <c r="AZ92" s="1199"/>
      <c r="BA92" s="1032"/>
      <c r="BB92" s="593"/>
      <c r="BC92" s="1032"/>
      <c r="BD92" s="1203"/>
      <c r="BE92" s="1032"/>
      <c r="BF92" s="479">
        <v>3180</v>
      </c>
      <c r="BG92" s="1032"/>
      <c r="BH92" s="479">
        <v>11250</v>
      </c>
      <c r="BI92" s="1032"/>
      <c r="BJ92" s="479">
        <v>7220</v>
      </c>
      <c r="BK92" s="1032"/>
      <c r="BL92" s="1196"/>
      <c r="BM92" s="1032"/>
      <c r="BN92" s="1199"/>
      <c r="BO92" s="1032"/>
      <c r="BP92" s="1203"/>
      <c r="BQ92" s="457"/>
      <c r="BR92" s="412"/>
      <c r="BS92" s="581"/>
      <c r="BT92" s="580"/>
      <c r="BU92" s="580"/>
      <c r="BV92" s="1056"/>
      <c r="BW92" s="364"/>
      <c r="BX92" s="364"/>
      <c r="BY92" s="364"/>
      <c r="BZ92" s="364"/>
      <c r="CA92" s="364"/>
      <c r="CB92" s="364"/>
      <c r="CC92" s="364"/>
      <c r="CD92" s="364"/>
      <c r="CE92" s="364"/>
      <c r="CF92" s="364"/>
      <c r="CG92" s="364"/>
      <c r="CH92" s="364"/>
      <c r="CI92" s="364"/>
    </row>
    <row r="93" spans="1:87" s="374" customFormat="1" ht="12.75" customHeight="1">
      <c r="A93" s="1061"/>
      <c r="B93" s="1229"/>
      <c r="C93" s="1204" t="s">
        <v>53</v>
      </c>
      <c r="D93" s="478" t="s">
        <v>3520</v>
      </c>
      <c r="E93" s="388"/>
      <c r="F93" s="477">
        <v>141660</v>
      </c>
      <c r="G93" s="476">
        <v>216680</v>
      </c>
      <c r="H93" s="477">
        <v>129020</v>
      </c>
      <c r="I93" s="476">
        <v>204040</v>
      </c>
      <c r="J93" s="583" t="s">
        <v>3595</v>
      </c>
      <c r="K93" s="475">
        <v>1310</v>
      </c>
      <c r="L93" s="474">
        <v>2060</v>
      </c>
      <c r="M93" s="473" t="s">
        <v>50</v>
      </c>
      <c r="N93" s="475">
        <v>1180</v>
      </c>
      <c r="O93" s="474">
        <v>1930</v>
      </c>
      <c r="P93" s="473" t="s">
        <v>50</v>
      </c>
      <c r="Q93" s="380"/>
      <c r="R93" s="392"/>
      <c r="S93" s="455"/>
      <c r="T93" s="1082"/>
      <c r="U93" s="581"/>
      <c r="V93" s="1208"/>
      <c r="W93" s="1032"/>
      <c r="X93" s="1216"/>
      <c r="Y93" s="428"/>
      <c r="Z93" s="1035"/>
      <c r="AA93" s="600"/>
      <c r="AB93" s="1032" t="s">
        <v>3595</v>
      </c>
      <c r="AC93" s="1211">
        <v>15010</v>
      </c>
      <c r="AD93" s="493"/>
      <c r="AE93" s="1032"/>
      <c r="AF93" s="1199">
        <v>0</v>
      </c>
      <c r="AG93" s="1194"/>
      <c r="AH93" s="429" t="s">
        <v>52</v>
      </c>
      <c r="AI93" s="470">
        <v>3800</v>
      </c>
      <c r="AJ93" s="469">
        <v>4100</v>
      </c>
      <c r="AK93" s="471">
        <v>2600</v>
      </c>
      <c r="AL93" s="469">
        <v>2600</v>
      </c>
      <c r="AM93" s="1194"/>
      <c r="AN93" s="429" t="s">
        <v>51</v>
      </c>
      <c r="AO93" s="470">
        <v>4700</v>
      </c>
      <c r="AP93" s="469">
        <v>5200</v>
      </c>
      <c r="AQ93" s="468">
        <v>3300</v>
      </c>
      <c r="AR93" s="467">
        <v>3300</v>
      </c>
      <c r="AS93" s="1032"/>
      <c r="AT93" s="488"/>
      <c r="AU93" s="485"/>
      <c r="AV93" s="571"/>
      <c r="AW93" s="1032"/>
      <c r="AX93" s="1196"/>
      <c r="AY93" s="1032"/>
      <c r="AZ93" s="1199"/>
      <c r="BA93" s="1032"/>
      <c r="BB93" s="488"/>
      <c r="BC93" s="1032"/>
      <c r="BD93" s="1206">
        <v>0.05</v>
      </c>
      <c r="BE93" s="1032"/>
      <c r="BF93" s="466">
        <v>30</v>
      </c>
      <c r="BG93" s="1032"/>
      <c r="BH93" s="466">
        <v>110</v>
      </c>
      <c r="BI93" s="1032"/>
      <c r="BJ93" s="466">
        <v>70</v>
      </c>
      <c r="BK93" s="1032"/>
      <c r="BL93" s="1196"/>
      <c r="BM93" s="1032"/>
      <c r="BN93" s="1199"/>
      <c r="BO93" s="1032"/>
      <c r="BP93" s="1206">
        <v>0.96</v>
      </c>
      <c r="BQ93" s="457"/>
      <c r="BR93" s="412"/>
      <c r="BS93" s="581"/>
      <c r="BT93" s="580"/>
      <c r="BU93" s="580"/>
      <c r="BV93" s="1056"/>
      <c r="BW93" s="364"/>
      <c r="BX93" s="364"/>
      <c r="BY93" s="364"/>
      <c r="BZ93" s="364"/>
      <c r="CA93" s="364"/>
      <c r="CB93" s="364"/>
      <c r="CC93" s="364"/>
      <c r="CD93" s="364"/>
      <c r="CE93" s="364"/>
      <c r="CF93" s="364"/>
      <c r="CG93" s="364"/>
      <c r="CH93" s="364"/>
      <c r="CI93" s="364"/>
    </row>
    <row r="94" spans="1:87" s="374" customFormat="1" ht="12.75" customHeight="1">
      <c r="A94" s="1061"/>
      <c r="B94" s="1229"/>
      <c r="C94" s="1205"/>
      <c r="D94" s="389" t="s">
        <v>3519</v>
      </c>
      <c r="E94" s="388"/>
      <c r="F94" s="387">
        <v>216680</v>
      </c>
      <c r="G94" s="386"/>
      <c r="H94" s="387">
        <v>204040</v>
      </c>
      <c r="I94" s="386"/>
      <c r="J94" s="583" t="s">
        <v>3595</v>
      </c>
      <c r="K94" s="383">
        <v>2060</v>
      </c>
      <c r="L94" s="385"/>
      <c r="M94" s="384" t="s">
        <v>50</v>
      </c>
      <c r="N94" s="383">
        <v>1930</v>
      </c>
      <c r="O94" s="385"/>
      <c r="P94" s="384" t="s">
        <v>50</v>
      </c>
      <c r="Q94" s="380"/>
      <c r="R94" s="392"/>
      <c r="S94" s="487"/>
      <c r="T94" s="1082"/>
      <c r="U94" s="581"/>
      <c r="V94" s="593" t="s">
        <v>77</v>
      </c>
      <c r="W94" s="1032"/>
      <c r="X94" s="593" t="s">
        <v>77</v>
      </c>
      <c r="Y94" s="602"/>
      <c r="Z94" s="1035"/>
      <c r="AA94" s="593"/>
      <c r="AB94" s="1032"/>
      <c r="AC94" s="1212"/>
      <c r="AD94" s="492"/>
      <c r="AE94" s="1032"/>
      <c r="AF94" s="1200"/>
      <c r="AG94" s="1194"/>
      <c r="AH94" s="586" t="s">
        <v>49</v>
      </c>
      <c r="AI94" s="462">
        <v>3600</v>
      </c>
      <c r="AJ94" s="461">
        <v>4000</v>
      </c>
      <c r="AK94" s="463">
        <v>2500</v>
      </c>
      <c r="AL94" s="461">
        <v>2500</v>
      </c>
      <c r="AM94" s="1194"/>
      <c r="AN94" s="586" t="s">
        <v>48</v>
      </c>
      <c r="AO94" s="462">
        <v>4200</v>
      </c>
      <c r="AP94" s="461">
        <v>4600</v>
      </c>
      <c r="AQ94" s="460">
        <v>2900</v>
      </c>
      <c r="AR94" s="459">
        <v>2900</v>
      </c>
      <c r="AS94" s="1032"/>
      <c r="AT94" s="593" t="s">
        <v>13</v>
      </c>
      <c r="AU94" s="485"/>
      <c r="AV94" s="414"/>
      <c r="AW94" s="1032"/>
      <c r="AX94" s="1197"/>
      <c r="AY94" s="1032"/>
      <c r="AZ94" s="1200"/>
      <c r="BA94" s="1032"/>
      <c r="BB94" s="593"/>
      <c r="BC94" s="1032"/>
      <c r="BD94" s="1207"/>
      <c r="BE94" s="1032"/>
      <c r="BF94" s="604"/>
      <c r="BG94" s="1032"/>
      <c r="BH94" s="458" t="s">
        <v>3692</v>
      </c>
      <c r="BI94" s="1032"/>
      <c r="BJ94" s="458" t="s">
        <v>3692</v>
      </c>
      <c r="BK94" s="1032"/>
      <c r="BL94" s="1197"/>
      <c r="BM94" s="1032"/>
      <c r="BN94" s="1200"/>
      <c r="BO94" s="1032"/>
      <c r="BP94" s="1206"/>
      <c r="BQ94" s="457"/>
      <c r="BR94" s="412"/>
      <c r="BS94" s="581"/>
      <c r="BT94" s="580"/>
      <c r="BU94" s="580"/>
      <c r="BV94" s="1056"/>
      <c r="BW94" s="364"/>
      <c r="BX94" s="364"/>
      <c r="BY94" s="364"/>
      <c r="BZ94" s="364"/>
      <c r="CA94" s="364"/>
      <c r="CB94" s="364"/>
      <c r="CC94" s="364"/>
      <c r="CD94" s="364"/>
      <c r="CE94" s="364"/>
      <c r="CF94" s="364"/>
      <c r="CG94" s="364"/>
      <c r="CH94" s="364"/>
      <c r="CI94" s="364"/>
    </row>
    <row r="95" spans="1:87" s="374" customFormat="1" ht="12.75" customHeight="1">
      <c r="A95" s="1061"/>
      <c r="B95" s="1190" t="s">
        <v>3534</v>
      </c>
      <c r="C95" s="1076" t="s">
        <v>59</v>
      </c>
      <c r="D95" s="402" t="s">
        <v>3470</v>
      </c>
      <c r="E95" s="388"/>
      <c r="F95" s="401">
        <v>68610</v>
      </c>
      <c r="G95" s="400">
        <v>76110</v>
      </c>
      <c r="H95" s="401">
        <v>58500</v>
      </c>
      <c r="I95" s="400">
        <v>66000</v>
      </c>
      <c r="J95" s="583" t="s">
        <v>3595</v>
      </c>
      <c r="K95" s="399">
        <v>660</v>
      </c>
      <c r="L95" s="398">
        <v>730</v>
      </c>
      <c r="M95" s="397" t="s">
        <v>50</v>
      </c>
      <c r="N95" s="399">
        <v>560</v>
      </c>
      <c r="O95" s="398">
        <v>630</v>
      </c>
      <c r="P95" s="397" t="s">
        <v>50</v>
      </c>
      <c r="Q95" s="583" t="s">
        <v>3595</v>
      </c>
      <c r="R95" s="396">
        <v>7500</v>
      </c>
      <c r="S95" s="484">
        <v>70</v>
      </c>
      <c r="T95" s="1082"/>
      <c r="U95" s="581"/>
      <c r="V95" s="593">
        <v>262000</v>
      </c>
      <c r="W95" s="1032"/>
      <c r="X95" s="596">
        <v>2620</v>
      </c>
      <c r="Y95" s="485"/>
      <c r="Z95" s="1035"/>
      <c r="AA95" s="596"/>
      <c r="AB95" s="1032" t="s">
        <v>3595</v>
      </c>
      <c r="AC95" s="1213">
        <v>14690</v>
      </c>
      <c r="AD95" s="496"/>
      <c r="AE95" s="1032" t="s">
        <v>3595</v>
      </c>
      <c r="AF95" s="1198">
        <v>70</v>
      </c>
      <c r="AG95" s="1194" t="s">
        <v>3595</v>
      </c>
      <c r="AH95" s="483" t="s">
        <v>58</v>
      </c>
      <c r="AI95" s="482">
        <v>3800</v>
      </c>
      <c r="AJ95" s="481">
        <v>4200</v>
      </c>
      <c r="AK95" s="471">
        <v>2600</v>
      </c>
      <c r="AL95" s="469">
        <v>2600</v>
      </c>
      <c r="AM95" s="1194" t="s">
        <v>3595</v>
      </c>
      <c r="AN95" s="483" t="s">
        <v>57</v>
      </c>
      <c r="AO95" s="482">
        <v>8800</v>
      </c>
      <c r="AP95" s="481">
        <v>9800</v>
      </c>
      <c r="AQ95" s="468">
        <v>6100</v>
      </c>
      <c r="AR95" s="467">
        <v>6100</v>
      </c>
      <c r="AS95" s="1032"/>
      <c r="AT95" s="593">
        <v>16800</v>
      </c>
      <c r="AU95" s="1194" t="s">
        <v>3595</v>
      </c>
      <c r="AV95" s="1209">
        <v>4500</v>
      </c>
      <c r="AW95" s="1032" t="s">
        <v>3595</v>
      </c>
      <c r="AX95" s="1195">
        <v>4380</v>
      </c>
      <c r="AY95" s="1032" t="s">
        <v>3595</v>
      </c>
      <c r="AZ95" s="1198">
        <v>40</v>
      </c>
      <c r="BA95" s="1032"/>
      <c r="BB95" s="593"/>
      <c r="BC95" s="1032" t="s">
        <v>3601</v>
      </c>
      <c r="BD95" s="1202" t="s">
        <v>56</v>
      </c>
      <c r="BE95" s="1032" t="s">
        <v>3601</v>
      </c>
      <c r="BF95" s="390"/>
      <c r="BG95" s="1032" t="s">
        <v>3601</v>
      </c>
      <c r="BH95" s="390"/>
      <c r="BI95" s="1032" t="s">
        <v>3601</v>
      </c>
      <c r="BJ95" s="390"/>
      <c r="BK95" s="1032" t="s">
        <v>3595</v>
      </c>
      <c r="BL95" s="1195">
        <v>5220</v>
      </c>
      <c r="BM95" s="1032" t="s">
        <v>8</v>
      </c>
      <c r="BN95" s="1198">
        <v>50</v>
      </c>
      <c r="BO95" s="1032"/>
      <c r="BP95" s="1202" t="s">
        <v>3693</v>
      </c>
      <c r="BQ95" s="457"/>
      <c r="BR95" s="412"/>
      <c r="BS95" s="581"/>
      <c r="BT95" s="580"/>
      <c r="BU95" s="580"/>
      <c r="BV95" s="1056"/>
      <c r="BW95" s="364"/>
      <c r="BX95" s="364"/>
      <c r="BY95" s="364"/>
      <c r="BZ95" s="364"/>
      <c r="CA95" s="364"/>
      <c r="CB95" s="364"/>
      <c r="CC95" s="364"/>
      <c r="CD95" s="364"/>
      <c r="CE95" s="364"/>
      <c r="CF95" s="364"/>
      <c r="CG95" s="364"/>
      <c r="CH95" s="364"/>
      <c r="CI95" s="364"/>
    </row>
    <row r="96" spans="1:87" s="374" customFormat="1" ht="12.75" customHeight="1">
      <c r="A96" s="1061"/>
      <c r="B96" s="1191"/>
      <c r="C96" s="1077"/>
      <c r="D96" s="478" t="s">
        <v>3469</v>
      </c>
      <c r="E96" s="388"/>
      <c r="F96" s="477">
        <v>76110</v>
      </c>
      <c r="G96" s="476">
        <v>136430</v>
      </c>
      <c r="H96" s="477">
        <v>66000</v>
      </c>
      <c r="I96" s="476">
        <v>126320</v>
      </c>
      <c r="J96" s="583" t="s">
        <v>3595</v>
      </c>
      <c r="K96" s="475">
        <v>730</v>
      </c>
      <c r="L96" s="474">
        <v>1260</v>
      </c>
      <c r="M96" s="473" t="s">
        <v>50</v>
      </c>
      <c r="N96" s="475">
        <v>630</v>
      </c>
      <c r="O96" s="474">
        <v>1160</v>
      </c>
      <c r="P96" s="473" t="s">
        <v>50</v>
      </c>
      <c r="Q96" s="583" t="s">
        <v>3595</v>
      </c>
      <c r="R96" s="383">
        <v>7500</v>
      </c>
      <c r="S96" s="480">
        <v>70</v>
      </c>
      <c r="T96" s="1082"/>
      <c r="U96" s="581"/>
      <c r="V96" s="488"/>
      <c r="W96" s="1032"/>
      <c r="X96" s="490"/>
      <c r="Y96" s="489"/>
      <c r="Z96" s="1035"/>
      <c r="AA96" s="488"/>
      <c r="AB96" s="1032"/>
      <c r="AC96" s="1214"/>
      <c r="AD96" s="495">
        <v>13010</v>
      </c>
      <c r="AE96" s="1032"/>
      <c r="AF96" s="1199"/>
      <c r="AG96" s="1194"/>
      <c r="AH96" s="429" t="s">
        <v>55</v>
      </c>
      <c r="AI96" s="470">
        <v>3600</v>
      </c>
      <c r="AJ96" s="469">
        <v>4000</v>
      </c>
      <c r="AK96" s="471">
        <v>2500</v>
      </c>
      <c r="AL96" s="469">
        <v>2500</v>
      </c>
      <c r="AM96" s="1194"/>
      <c r="AN96" s="429" t="s">
        <v>54</v>
      </c>
      <c r="AO96" s="470">
        <v>4800</v>
      </c>
      <c r="AP96" s="469">
        <v>5400</v>
      </c>
      <c r="AQ96" s="468">
        <v>3400</v>
      </c>
      <c r="AR96" s="467">
        <v>3400</v>
      </c>
      <c r="AS96" s="1032"/>
      <c r="AT96" s="488"/>
      <c r="AU96" s="1194"/>
      <c r="AV96" s="1210"/>
      <c r="AW96" s="1032"/>
      <c r="AX96" s="1196"/>
      <c r="AY96" s="1032"/>
      <c r="AZ96" s="1199"/>
      <c r="BA96" s="1032"/>
      <c r="BB96" s="488"/>
      <c r="BC96" s="1032"/>
      <c r="BD96" s="1203"/>
      <c r="BE96" s="1032"/>
      <c r="BF96" s="479">
        <v>2540</v>
      </c>
      <c r="BG96" s="1032"/>
      <c r="BH96" s="479">
        <v>9000</v>
      </c>
      <c r="BI96" s="1032"/>
      <c r="BJ96" s="479">
        <v>5770</v>
      </c>
      <c r="BK96" s="1032"/>
      <c r="BL96" s="1196"/>
      <c r="BM96" s="1032"/>
      <c r="BN96" s="1199"/>
      <c r="BO96" s="1032"/>
      <c r="BP96" s="1203"/>
      <c r="BQ96" s="457"/>
      <c r="BR96" s="412"/>
      <c r="BS96" s="581"/>
      <c r="BT96" s="580"/>
      <c r="BU96" s="580"/>
      <c r="BV96" s="1056"/>
      <c r="BW96" s="364"/>
      <c r="BX96" s="364"/>
      <c r="BY96" s="364"/>
      <c r="BZ96" s="364"/>
      <c r="CA96" s="364"/>
      <c r="CB96" s="364"/>
      <c r="CC96" s="364"/>
      <c r="CD96" s="364"/>
      <c r="CE96" s="364"/>
      <c r="CF96" s="364"/>
      <c r="CG96" s="364"/>
      <c r="CH96" s="364"/>
      <c r="CI96" s="364"/>
    </row>
    <row r="97" spans="1:87" s="374" customFormat="1" ht="12.75" customHeight="1">
      <c r="A97" s="1061"/>
      <c r="B97" s="1191"/>
      <c r="C97" s="1204" t="s">
        <v>53</v>
      </c>
      <c r="D97" s="478" t="s">
        <v>3520</v>
      </c>
      <c r="E97" s="388"/>
      <c r="F97" s="477">
        <v>136430</v>
      </c>
      <c r="G97" s="476">
        <v>211450</v>
      </c>
      <c r="H97" s="477">
        <v>126320</v>
      </c>
      <c r="I97" s="476">
        <v>201340</v>
      </c>
      <c r="J97" s="583" t="s">
        <v>3595</v>
      </c>
      <c r="K97" s="475">
        <v>1260</v>
      </c>
      <c r="L97" s="474">
        <v>2010</v>
      </c>
      <c r="M97" s="473" t="s">
        <v>50</v>
      </c>
      <c r="N97" s="475">
        <v>1160</v>
      </c>
      <c r="O97" s="474">
        <v>1910</v>
      </c>
      <c r="P97" s="473" t="s">
        <v>50</v>
      </c>
      <c r="Q97" s="380"/>
      <c r="R97" s="392"/>
      <c r="S97" s="455"/>
      <c r="T97" s="1082"/>
      <c r="U97" s="581"/>
      <c r="V97" s="593" t="s">
        <v>76</v>
      </c>
      <c r="W97" s="1032"/>
      <c r="X97" s="593" t="s">
        <v>76</v>
      </c>
      <c r="Y97" s="602"/>
      <c r="Z97" s="1035"/>
      <c r="AA97" s="593"/>
      <c r="AB97" s="1032" t="s">
        <v>3595</v>
      </c>
      <c r="AC97" s="1211">
        <v>13010</v>
      </c>
      <c r="AD97" s="493"/>
      <c r="AE97" s="1032"/>
      <c r="AF97" s="1199">
        <v>0</v>
      </c>
      <c r="AG97" s="1194"/>
      <c r="AH97" s="429" t="s">
        <v>52</v>
      </c>
      <c r="AI97" s="470">
        <v>3400</v>
      </c>
      <c r="AJ97" s="469">
        <v>3800</v>
      </c>
      <c r="AK97" s="471">
        <v>2400</v>
      </c>
      <c r="AL97" s="469">
        <v>2400</v>
      </c>
      <c r="AM97" s="1194"/>
      <c r="AN97" s="429" t="s">
        <v>51</v>
      </c>
      <c r="AO97" s="470">
        <v>4200</v>
      </c>
      <c r="AP97" s="469">
        <v>4700</v>
      </c>
      <c r="AQ97" s="468">
        <v>2900</v>
      </c>
      <c r="AR97" s="467">
        <v>2900</v>
      </c>
      <c r="AS97" s="1032"/>
      <c r="AT97" s="593" t="s">
        <v>14</v>
      </c>
      <c r="AU97" s="485"/>
      <c r="AV97" s="571"/>
      <c r="AW97" s="1032"/>
      <c r="AX97" s="1196"/>
      <c r="AY97" s="1032"/>
      <c r="AZ97" s="1199"/>
      <c r="BA97" s="1032"/>
      <c r="BB97" s="593"/>
      <c r="BC97" s="1032"/>
      <c r="BD97" s="1206">
        <v>0.06</v>
      </c>
      <c r="BE97" s="1032"/>
      <c r="BF97" s="466">
        <v>20</v>
      </c>
      <c r="BG97" s="1032"/>
      <c r="BH97" s="466">
        <v>90</v>
      </c>
      <c r="BI97" s="1032"/>
      <c r="BJ97" s="466">
        <v>50</v>
      </c>
      <c r="BK97" s="1032"/>
      <c r="BL97" s="1196"/>
      <c r="BM97" s="1032"/>
      <c r="BN97" s="1199"/>
      <c r="BO97" s="1032"/>
      <c r="BP97" s="1206">
        <v>0.92</v>
      </c>
      <c r="BQ97" s="457"/>
      <c r="BR97" s="412"/>
      <c r="BS97" s="581"/>
      <c r="BT97" s="580"/>
      <c r="BU97" s="580"/>
      <c r="BV97" s="1056"/>
      <c r="BW97" s="364"/>
      <c r="BX97" s="364"/>
      <c r="BY97" s="364"/>
      <c r="BZ97" s="364"/>
      <c r="CA97" s="364"/>
      <c r="CB97" s="364"/>
      <c r="CC97" s="364"/>
      <c r="CD97" s="364"/>
      <c r="CE97" s="364"/>
      <c r="CF97" s="364"/>
      <c r="CG97" s="364"/>
      <c r="CH97" s="364"/>
      <c r="CI97" s="364"/>
    </row>
    <row r="98" spans="1:87" s="374" customFormat="1" ht="12.75" customHeight="1">
      <c r="A98" s="1061"/>
      <c r="B98" s="1191"/>
      <c r="C98" s="1205"/>
      <c r="D98" s="389" t="s">
        <v>3519</v>
      </c>
      <c r="E98" s="388"/>
      <c r="F98" s="387">
        <v>211450</v>
      </c>
      <c r="G98" s="386"/>
      <c r="H98" s="387">
        <v>201340</v>
      </c>
      <c r="I98" s="386"/>
      <c r="J98" s="583" t="s">
        <v>3595</v>
      </c>
      <c r="K98" s="383">
        <v>2010</v>
      </c>
      <c r="L98" s="385"/>
      <c r="M98" s="384" t="s">
        <v>50</v>
      </c>
      <c r="N98" s="383">
        <v>1910</v>
      </c>
      <c r="O98" s="385"/>
      <c r="P98" s="384" t="s">
        <v>50</v>
      </c>
      <c r="Q98" s="380"/>
      <c r="R98" s="392"/>
      <c r="S98" s="487"/>
      <c r="T98" s="1082"/>
      <c r="U98" s="581"/>
      <c r="V98" s="593">
        <v>280300</v>
      </c>
      <c r="W98" s="1032"/>
      <c r="X98" s="596">
        <v>2800</v>
      </c>
      <c r="Y98" s="485"/>
      <c r="Z98" s="1035"/>
      <c r="AA98" s="596"/>
      <c r="AB98" s="1032"/>
      <c r="AC98" s="1212"/>
      <c r="AD98" s="492"/>
      <c r="AE98" s="1032"/>
      <c r="AF98" s="1200"/>
      <c r="AG98" s="1194"/>
      <c r="AH98" s="586" t="s">
        <v>49</v>
      </c>
      <c r="AI98" s="462">
        <v>3300</v>
      </c>
      <c r="AJ98" s="461">
        <v>3600</v>
      </c>
      <c r="AK98" s="463">
        <v>2300</v>
      </c>
      <c r="AL98" s="461">
        <v>2300</v>
      </c>
      <c r="AM98" s="1194"/>
      <c r="AN98" s="586" t="s">
        <v>48</v>
      </c>
      <c r="AO98" s="462">
        <v>3800</v>
      </c>
      <c r="AP98" s="461">
        <v>4200</v>
      </c>
      <c r="AQ98" s="460">
        <v>2600</v>
      </c>
      <c r="AR98" s="459">
        <v>2600</v>
      </c>
      <c r="AS98" s="1032"/>
      <c r="AT98" s="593">
        <v>12280</v>
      </c>
      <c r="AU98" s="485"/>
      <c r="AV98" s="414"/>
      <c r="AW98" s="1032"/>
      <c r="AX98" s="1197"/>
      <c r="AY98" s="1032"/>
      <c r="AZ98" s="1200"/>
      <c r="BA98" s="1032"/>
      <c r="BB98" s="593"/>
      <c r="BC98" s="1032"/>
      <c r="BD98" s="1207"/>
      <c r="BE98" s="1032"/>
      <c r="BF98" s="604"/>
      <c r="BG98" s="1032"/>
      <c r="BH98" s="458" t="s">
        <v>3692</v>
      </c>
      <c r="BI98" s="1032"/>
      <c r="BJ98" s="458" t="s">
        <v>3692</v>
      </c>
      <c r="BK98" s="1032"/>
      <c r="BL98" s="1197"/>
      <c r="BM98" s="1032"/>
      <c r="BN98" s="1200"/>
      <c r="BO98" s="1032"/>
      <c r="BP98" s="1206"/>
      <c r="BQ98" s="457"/>
      <c r="BR98" s="412"/>
      <c r="BS98" s="581"/>
      <c r="BT98" s="580"/>
      <c r="BU98" s="580"/>
      <c r="BV98" s="1056"/>
      <c r="BW98" s="364"/>
      <c r="BX98" s="364"/>
      <c r="BY98" s="364"/>
      <c r="BZ98" s="364"/>
      <c r="CA98" s="364"/>
      <c r="CB98" s="364"/>
      <c r="CC98" s="364"/>
      <c r="CD98" s="364"/>
      <c r="CE98" s="364"/>
      <c r="CF98" s="364"/>
      <c r="CG98" s="364"/>
      <c r="CH98" s="364"/>
      <c r="CI98" s="364"/>
    </row>
    <row r="99" spans="1:87" s="374" customFormat="1" ht="12.75" customHeight="1">
      <c r="A99" s="1061"/>
      <c r="B99" s="1190" t="s">
        <v>3533</v>
      </c>
      <c r="C99" s="1076" t="s">
        <v>59</v>
      </c>
      <c r="D99" s="402" t="s">
        <v>3470</v>
      </c>
      <c r="E99" s="388"/>
      <c r="F99" s="401">
        <v>60000</v>
      </c>
      <c r="G99" s="400">
        <v>67500</v>
      </c>
      <c r="H99" s="401">
        <v>51570</v>
      </c>
      <c r="I99" s="400">
        <v>59070</v>
      </c>
      <c r="J99" s="583" t="s">
        <v>3595</v>
      </c>
      <c r="K99" s="399">
        <v>570</v>
      </c>
      <c r="L99" s="398">
        <v>640</v>
      </c>
      <c r="M99" s="397" t="s">
        <v>50</v>
      </c>
      <c r="N99" s="399">
        <v>490</v>
      </c>
      <c r="O99" s="398">
        <v>560</v>
      </c>
      <c r="P99" s="397" t="s">
        <v>50</v>
      </c>
      <c r="Q99" s="583" t="s">
        <v>3595</v>
      </c>
      <c r="R99" s="396">
        <v>7500</v>
      </c>
      <c r="S99" s="484">
        <v>70</v>
      </c>
      <c r="T99" s="1082"/>
      <c r="U99" s="581"/>
      <c r="V99" s="488"/>
      <c r="W99" s="1032"/>
      <c r="X99" s="490"/>
      <c r="Y99" s="489"/>
      <c r="Z99" s="1035"/>
      <c r="AA99" s="488"/>
      <c r="AB99" s="1032" t="s">
        <v>3595</v>
      </c>
      <c r="AC99" s="1213">
        <v>13350</v>
      </c>
      <c r="AD99" s="496"/>
      <c r="AE99" s="1032" t="s">
        <v>3595</v>
      </c>
      <c r="AF99" s="1198">
        <v>60</v>
      </c>
      <c r="AG99" s="1194" t="s">
        <v>3595</v>
      </c>
      <c r="AH99" s="483" t="s">
        <v>58</v>
      </c>
      <c r="AI99" s="482">
        <v>3200</v>
      </c>
      <c r="AJ99" s="481">
        <v>3500</v>
      </c>
      <c r="AK99" s="471">
        <v>2200</v>
      </c>
      <c r="AL99" s="469">
        <v>2200</v>
      </c>
      <c r="AM99" s="1194" t="s">
        <v>3595</v>
      </c>
      <c r="AN99" s="483" t="s">
        <v>57</v>
      </c>
      <c r="AO99" s="482">
        <v>7200</v>
      </c>
      <c r="AP99" s="481">
        <v>8100</v>
      </c>
      <c r="AQ99" s="468">
        <v>5100</v>
      </c>
      <c r="AR99" s="467">
        <v>5100</v>
      </c>
      <c r="AS99" s="1032"/>
      <c r="AT99" s="488"/>
      <c r="AU99" s="1194" t="s">
        <v>3595</v>
      </c>
      <c r="AV99" s="1209">
        <v>4500</v>
      </c>
      <c r="AW99" s="1032" t="s">
        <v>3595</v>
      </c>
      <c r="AX99" s="1195">
        <v>3650</v>
      </c>
      <c r="AY99" s="1032" t="s">
        <v>3595</v>
      </c>
      <c r="AZ99" s="1198">
        <v>30</v>
      </c>
      <c r="BA99" s="1032"/>
      <c r="BB99" s="488"/>
      <c r="BC99" s="1032" t="s">
        <v>3601</v>
      </c>
      <c r="BD99" s="1202" t="s">
        <v>56</v>
      </c>
      <c r="BE99" s="1032" t="s">
        <v>3601</v>
      </c>
      <c r="BF99" s="390"/>
      <c r="BG99" s="1032" t="s">
        <v>3601</v>
      </c>
      <c r="BH99" s="390"/>
      <c r="BI99" s="1032" t="s">
        <v>3601</v>
      </c>
      <c r="BJ99" s="390"/>
      <c r="BK99" s="1032" t="s">
        <v>3595</v>
      </c>
      <c r="BL99" s="1195">
        <v>4350</v>
      </c>
      <c r="BM99" s="1032" t="s">
        <v>8</v>
      </c>
      <c r="BN99" s="1198">
        <v>40</v>
      </c>
      <c r="BO99" s="1032"/>
      <c r="BP99" s="1202" t="s">
        <v>3693</v>
      </c>
      <c r="BQ99" s="457"/>
      <c r="BR99" s="412"/>
      <c r="BS99" s="581"/>
      <c r="BT99" s="580"/>
      <c r="BU99" s="580"/>
      <c r="BV99" s="1056"/>
      <c r="BW99" s="364"/>
      <c r="BX99" s="364"/>
      <c r="BY99" s="364"/>
      <c r="BZ99" s="364"/>
      <c r="CA99" s="364"/>
      <c r="CB99" s="364"/>
      <c r="CC99" s="364"/>
      <c r="CD99" s="364"/>
      <c r="CE99" s="364"/>
      <c r="CF99" s="364"/>
      <c r="CG99" s="364"/>
      <c r="CH99" s="364"/>
      <c r="CI99" s="364"/>
    </row>
    <row r="100" spans="1:87" s="374" customFormat="1" ht="12.75" customHeight="1">
      <c r="A100" s="1061"/>
      <c r="B100" s="1191"/>
      <c r="C100" s="1077"/>
      <c r="D100" s="478" t="s">
        <v>3469</v>
      </c>
      <c r="E100" s="388"/>
      <c r="F100" s="477">
        <v>67500</v>
      </c>
      <c r="G100" s="476">
        <v>127820</v>
      </c>
      <c r="H100" s="477">
        <v>59070</v>
      </c>
      <c r="I100" s="476">
        <v>119390</v>
      </c>
      <c r="J100" s="583" t="s">
        <v>3595</v>
      </c>
      <c r="K100" s="475">
        <v>640</v>
      </c>
      <c r="L100" s="474">
        <v>1170</v>
      </c>
      <c r="M100" s="473" t="s">
        <v>50</v>
      </c>
      <c r="N100" s="475">
        <v>560</v>
      </c>
      <c r="O100" s="474">
        <v>1090</v>
      </c>
      <c r="P100" s="473" t="s">
        <v>50</v>
      </c>
      <c r="Q100" s="583" t="s">
        <v>3595</v>
      </c>
      <c r="R100" s="383">
        <v>7500</v>
      </c>
      <c r="S100" s="480">
        <v>70</v>
      </c>
      <c r="T100" s="1082"/>
      <c r="U100" s="581"/>
      <c r="V100" s="593" t="s">
        <v>75</v>
      </c>
      <c r="W100" s="1032"/>
      <c r="X100" s="596" t="s">
        <v>75</v>
      </c>
      <c r="Y100" s="602"/>
      <c r="Z100" s="1035"/>
      <c r="AA100" s="593"/>
      <c r="AB100" s="1032"/>
      <c r="AC100" s="1214"/>
      <c r="AD100" s="495">
        <v>11680</v>
      </c>
      <c r="AE100" s="1032"/>
      <c r="AF100" s="1199"/>
      <c r="AG100" s="1194"/>
      <c r="AH100" s="429" t="s">
        <v>55</v>
      </c>
      <c r="AI100" s="470">
        <v>3000</v>
      </c>
      <c r="AJ100" s="469">
        <v>3300</v>
      </c>
      <c r="AK100" s="471">
        <v>2100</v>
      </c>
      <c r="AL100" s="469">
        <v>2100</v>
      </c>
      <c r="AM100" s="1194"/>
      <c r="AN100" s="429" t="s">
        <v>54</v>
      </c>
      <c r="AO100" s="470">
        <v>4000</v>
      </c>
      <c r="AP100" s="469">
        <v>4400</v>
      </c>
      <c r="AQ100" s="468">
        <v>2800</v>
      </c>
      <c r="AR100" s="467">
        <v>2800</v>
      </c>
      <c r="AS100" s="1032"/>
      <c r="AT100" s="593" t="s">
        <v>15</v>
      </c>
      <c r="AU100" s="1194"/>
      <c r="AV100" s="1210"/>
      <c r="AW100" s="1032"/>
      <c r="AX100" s="1196"/>
      <c r="AY100" s="1032"/>
      <c r="AZ100" s="1199"/>
      <c r="BA100" s="1032"/>
      <c r="BB100" s="593"/>
      <c r="BC100" s="1032"/>
      <c r="BD100" s="1203"/>
      <c r="BE100" s="1032"/>
      <c r="BF100" s="479">
        <v>2120</v>
      </c>
      <c r="BG100" s="1032"/>
      <c r="BH100" s="479">
        <v>7500</v>
      </c>
      <c r="BI100" s="1032"/>
      <c r="BJ100" s="479">
        <v>4810</v>
      </c>
      <c r="BK100" s="1032"/>
      <c r="BL100" s="1196"/>
      <c r="BM100" s="1032"/>
      <c r="BN100" s="1199"/>
      <c r="BO100" s="1032"/>
      <c r="BP100" s="1203"/>
      <c r="BQ100" s="457"/>
      <c r="BR100" s="412"/>
      <c r="BS100" s="581"/>
      <c r="BT100" s="580"/>
      <c r="BU100" s="580"/>
      <c r="BV100" s="1056"/>
      <c r="BW100" s="364"/>
      <c r="BX100" s="364"/>
      <c r="BY100" s="364"/>
      <c r="BZ100" s="364"/>
      <c r="CA100" s="364"/>
      <c r="CB100" s="364"/>
      <c r="CC100" s="364"/>
      <c r="CD100" s="364"/>
      <c r="CE100" s="364"/>
      <c r="CF100" s="364"/>
      <c r="CG100" s="364"/>
      <c r="CH100" s="364"/>
      <c r="CI100" s="364"/>
    </row>
    <row r="101" spans="1:87" s="374" customFormat="1" ht="12.75" customHeight="1">
      <c r="A101" s="1061"/>
      <c r="B101" s="1191"/>
      <c r="C101" s="1204" t="s">
        <v>53</v>
      </c>
      <c r="D101" s="478" t="s">
        <v>3520</v>
      </c>
      <c r="E101" s="388"/>
      <c r="F101" s="477">
        <v>127820</v>
      </c>
      <c r="G101" s="476">
        <v>202840</v>
      </c>
      <c r="H101" s="477">
        <v>119390</v>
      </c>
      <c r="I101" s="476">
        <v>194410</v>
      </c>
      <c r="J101" s="583" t="s">
        <v>3595</v>
      </c>
      <c r="K101" s="475">
        <v>1170</v>
      </c>
      <c r="L101" s="474">
        <v>1920</v>
      </c>
      <c r="M101" s="473" t="s">
        <v>50</v>
      </c>
      <c r="N101" s="475">
        <v>1090</v>
      </c>
      <c r="O101" s="474">
        <v>1840</v>
      </c>
      <c r="P101" s="473" t="s">
        <v>50</v>
      </c>
      <c r="Q101" s="380"/>
      <c r="R101" s="392"/>
      <c r="S101" s="455"/>
      <c r="T101" s="1082"/>
      <c r="U101" s="581"/>
      <c r="V101" s="593">
        <v>317100</v>
      </c>
      <c r="W101" s="1032"/>
      <c r="X101" s="596">
        <v>3170</v>
      </c>
      <c r="Y101" s="485"/>
      <c r="Z101" s="1035"/>
      <c r="AA101" s="596"/>
      <c r="AB101" s="1032" t="s">
        <v>3595</v>
      </c>
      <c r="AC101" s="1211">
        <v>11680</v>
      </c>
      <c r="AD101" s="493"/>
      <c r="AE101" s="1032"/>
      <c r="AF101" s="1199">
        <v>0</v>
      </c>
      <c r="AG101" s="1194"/>
      <c r="AH101" s="429" t="s">
        <v>52</v>
      </c>
      <c r="AI101" s="470">
        <v>2800</v>
      </c>
      <c r="AJ101" s="469">
        <v>3100</v>
      </c>
      <c r="AK101" s="471">
        <v>2000</v>
      </c>
      <c r="AL101" s="469">
        <v>2000</v>
      </c>
      <c r="AM101" s="1194"/>
      <c r="AN101" s="429" t="s">
        <v>51</v>
      </c>
      <c r="AO101" s="470">
        <v>3500</v>
      </c>
      <c r="AP101" s="469">
        <v>3800</v>
      </c>
      <c r="AQ101" s="468">
        <v>2400</v>
      </c>
      <c r="AR101" s="467">
        <v>2400</v>
      </c>
      <c r="AS101" s="1032"/>
      <c r="AT101" s="593">
        <v>9770</v>
      </c>
      <c r="AU101" s="485"/>
      <c r="AV101" s="571"/>
      <c r="AW101" s="1032"/>
      <c r="AX101" s="1196"/>
      <c r="AY101" s="1032"/>
      <c r="AZ101" s="1199"/>
      <c r="BA101" s="1032"/>
      <c r="BB101" s="593"/>
      <c r="BC101" s="1032"/>
      <c r="BD101" s="1206">
        <v>0.06</v>
      </c>
      <c r="BE101" s="1032"/>
      <c r="BF101" s="466">
        <v>20</v>
      </c>
      <c r="BG101" s="1032"/>
      <c r="BH101" s="466">
        <v>70</v>
      </c>
      <c r="BI101" s="1032"/>
      <c r="BJ101" s="466">
        <v>40</v>
      </c>
      <c r="BK101" s="1032"/>
      <c r="BL101" s="1196"/>
      <c r="BM101" s="1032"/>
      <c r="BN101" s="1199"/>
      <c r="BO101" s="1032"/>
      <c r="BP101" s="1206">
        <v>0.9</v>
      </c>
      <c r="BQ101" s="457"/>
      <c r="BR101" s="412"/>
      <c r="BS101" s="581"/>
      <c r="BT101" s="580"/>
      <c r="BU101" s="580"/>
      <c r="BV101" s="1056"/>
      <c r="BW101" s="364"/>
      <c r="BX101" s="364"/>
      <c r="BY101" s="364"/>
      <c r="BZ101" s="364"/>
      <c r="CA101" s="364"/>
      <c r="CB101" s="364"/>
      <c r="CC101" s="364"/>
      <c r="CD101" s="364"/>
      <c r="CE101" s="364"/>
      <c r="CF101" s="364"/>
      <c r="CG101" s="364"/>
      <c r="CH101" s="364"/>
      <c r="CI101" s="364"/>
    </row>
    <row r="102" spans="1:87" s="374" customFormat="1" ht="12.75" customHeight="1">
      <c r="A102" s="1061"/>
      <c r="B102" s="1191"/>
      <c r="C102" s="1205"/>
      <c r="D102" s="389" t="s">
        <v>3519</v>
      </c>
      <c r="E102" s="388"/>
      <c r="F102" s="387">
        <v>202840</v>
      </c>
      <c r="G102" s="386"/>
      <c r="H102" s="387">
        <v>194410</v>
      </c>
      <c r="I102" s="386"/>
      <c r="J102" s="583" t="s">
        <v>3595</v>
      </c>
      <c r="K102" s="383">
        <v>1920</v>
      </c>
      <c r="L102" s="385"/>
      <c r="M102" s="384" t="s">
        <v>50</v>
      </c>
      <c r="N102" s="383">
        <v>1840</v>
      </c>
      <c r="O102" s="385"/>
      <c r="P102" s="384" t="s">
        <v>50</v>
      </c>
      <c r="Q102" s="380"/>
      <c r="R102" s="392"/>
      <c r="S102" s="487"/>
      <c r="T102" s="1082"/>
      <c r="U102" s="581"/>
      <c r="V102" s="488"/>
      <c r="W102" s="1032"/>
      <c r="X102" s="490"/>
      <c r="Y102" s="489"/>
      <c r="Z102" s="1035"/>
      <c r="AA102" s="488"/>
      <c r="AB102" s="1032"/>
      <c r="AC102" s="1212"/>
      <c r="AD102" s="492"/>
      <c r="AE102" s="1032"/>
      <c r="AF102" s="1200"/>
      <c r="AG102" s="1194"/>
      <c r="AH102" s="586" t="s">
        <v>49</v>
      </c>
      <c r="AI102" s="462">
        <v>2700</v>
      </c>
      <c r="AJ102" s="461">
        <v>3000</v>
      </c>
      <c r="AK102" s="463">
        <v>1900</v>
      </c>
      <c r="AL102" s="461">
        <v>1900</v>
      </c>
      <c r="AM102" s="1194"/>
      <c r="AN102" s="586" t="s">
        <v>48</v>
      </c>
      <c r="AO102" s="462">
        <v>3100</v>
      </c>
      <c r="AP102" s="461">
        <v>3400</v>
      </c>
      <c r="AQ102" s="460">
        <v>2100</v>
      </c>
      <c r="AR102" s="459">
        <v>2100</v>
      </c>
      <c r="AS102" s="1032"/>
      <c r="AT102" s="488"/>
      <c r="AU102" s="485"/>
      <c r="AV102" s="414"/>
      <c r="AW102" s="1032"/>
      <c r="AX102" s="1197"/>
      <c r="AY102" s="1032"/>
      <c r="AZ102" s="1200"/>
      <c r="BA102" s="1032"/>
      <c r="BB102" s="488"/>
      <c r="BC102" s="1032"/>
      <c r="BD102" s="1207"/>
      <c r="BE102" s="1032"/>
      <c r="BF102" s="604"/>
      <c r="BG102" s="1032"/>
      <c r="BH102" s="458" t="s">
        <v>3692</v>
      </c>
      <c r="BI102" s="1032"/>
      <c r="BJ102" s="458" t="s">
        <v>3692</v>
      </c>
      <c r="BK102" s="1032"/>
      <c r="BL102" s="1197"/>
      <c r="BM102" s="1032"/>
      <c r="BN102" s="1200"/>
      <c r="BO102" s="1032"/>
      <c r="BP102" s="1206"/>
      <c r="BQ102" s="457"/>
      <c r="BR102" s="412"/>
      <c r="BS102" s="581"/>
      <c r="BT102" s="580"/>
      <c r="BU102" s="580"/>
      <c r="BV102" s="1056"/>
      <c r="BW102" s="364"/>
      <c r="BX102" s="364"/>
      <c r="BY102" s="364"/>
      <c r="BZ102" s="364"/>
      <c r="CA102" s="364"/>
      <c r="CB102" s="364"/>
      <c r="CC102" s="364"/>
      <c r="CD102" s="364"/>
      <c r="CE102" s="364"/>
      <c r="CF102" s="364"/>
      <c r="CG102" s="364"/>
      <c r="CH102" s="364"/>
      <c r="CI102" s="364"/>
    </row>
    <row r="103" spans="1:87" s="374" customFormat="1" ht="12.75" customHeight="1">
      <c r="A103" s="1061"/>
      <c r="B103" s="1190" t="s">
        <v>3532</v>
      </c>
      <c r="C103" s="1076" t="s">
        <v>59</v>
      </c>
      <c r="D103" s="402" t="s">
        <v>3470</v>
      </c>
      <c r="E103" s="388"/>
      <c r="F103" s="401">
        <v>53920</v>
      </c>
      <c r="G103" s="400">
        <v>61420</v>
      </c>
      <c r="H103" s="401">
        <v>46700</v>
      </c>
      <c r="I103" s="400">
        <v>54200</v>
      </c>
      <c r="J103" s="583" t="s">
        <v>3595</v>
      </c>
      <c r="K103" s="399">
        <v>510</v>
      </c>
      <c r="L103" s="398">
        <v>580</v>
      </c>
      <c r="M103" s="397" t="s">
        <v>50</v>
      </c>
      <c r="N103" s="399">
        <v>440</v>
      </c>
      <c r="O103" s="398">
        <v>510</v>
      </c>
      <c r="P103" s="397" t="s">
        <v>50</v>
      </c>
      <c r="Q103" s="583" t="s">
        <v>3595</v>
      </c>
      <c r="R103" s="396">
        <v>7500</v>
      </c>
      <c r="S103" s="484">
        <v>70</v>
      </c>
      <c r="T103" s="1082"/>
      <c r="U103" s="581"/>
      <c r="V103" s="593" t="s">
        <v>74</v>
      </c>
      <c r="W103" s="1032"/>
      <c r="X103" s="596" t="s">
        <v>74</v>
      </c>
      <c r="Y103" s="602"/>
      <c r="Z103" s="1035"/>
      <c r="AA103" s="593"/>
      <c r="AB103" s="1032" t="s">
        <v>3595</v>
      </c>
      <c r="AC103" s="1213">
        <v>12400</v>
      </c>
      <c r="AD103" s="496"/>
      <c r="AE103" s="1032" t="s">
        <v>3595</v>
      </c>
      <c r="AF103" s="1198">
        <v>50</v>
      </c>
      <c r="AG103" s="1194" t="s">
        <v>3595</v>
      </c>
      <c r="AH103" s="483" t="s">
        <v>58</v>
      </c>
      <c r="AI103" s="482">
        <v>2700</v>
      </c>
      <c r="AJ103" s="481">
        <v>3000</v>
      </c>
      <c r="AK103" s="471">
        <v>1900</v>
      </c>
      <c r="AL103" s="469">
        <v>1900</v>
      </c>
      <c r="AM103" s="1194" t="s">
        <v>3595</v>
      </c>
      <c r="AN103" s="483" t="s">
        <v>57</v>
      </c>
      <c r="AO103" s="482">
        <v>6300</v>
      </c>
      <c r="AP103" s="481">
        <v>7100</v>
      </c>
      <c r="AQ103" s="468">
        <v>4400</v>
      </c>
      <c r="AR103" s="467">
        <v>4400</v>
      </c>
      <c r="AS103" s="1032"/>
      <c r="AT103" s="593" t="s">
        <v>16</v>
      </c>
      <c r="AU103" s="1194" t="s">
        <v>3595</v>
      </c>
      <c r="AV103" s="1209">
        <v>4500</v>
      </c>
      <c r="AW103" s="1032" t="s">
        <v>3595</v>
      </c>
      <c r="AX103" s="1195">
        <v>3130</v>
      </c>
      <c r="AY103" s="1032" t="s">
        <v>3595</v>
      </c>
      <c r="AZ103" s="1198">
        <v>30</v>
      </c>
      <c r="BA103" s="1032"/>
      <c r="BB103" s="593"/>
      <c r="BC103" s="1032" t="s">
        <v>3601</v>
      </c>
      <c r="BD103" s="1202" t="s">
        <v>56</v>
      </c>
      <c r="BE103" s="1032" t="s">
        <v>3601</v>
      </c>
      <c r="BF103" s="390"/>
      <c r="BG103" s="1032" t="s">
        <v>3601</v>
      </c>
      <c r="BH103" s="390"/>
      <c r="BI103" s="1032" t="s">
        <v>3601</v>
      </c>
      <c r="BJ103" s="390"/>
      <c r="BK103" s="1032" t="s">
        <v>3595</v>
      </c>
      <c r="BL103" s="1195">
        <v>3730</v>
      </c>
      <c r="BM103" s="1032" t="s">
        <v>8</v>
      </c>
      <c r="BN103" s="1198">
        <v>30</v>
      </c>
      <c r="BO103" s="1032"/>
      <c r="BP103" s="1202" t="s">
        <v>3693</v>
      </c>
      <c r="BQ103" s="457"/>
      <c r="BR103" s="412"/>
      <c r="BS103" s="581"/>
      <c r="BT103" s="580"/>
      <c r="BU103" s="580"/>
      <c r="BV103" s="1056"/>
      <c r="BW103" s="364"/>
      <c r="BX103" s="364"/>
      <c r="BY103" s="364"/>
      <c r="BZ103" s="364"/>
      <c r="CA103" s="364"/>
      <c r="CB103" s="364"/>
      <c r="CC103" s="364"/>
      <c r="CD103" s="364"/>
      <c r="CE103" s="364"/>
      <c r="CF103" s="364"/>
      <c r="CG103" s="364"/>
      <c r="CH103" s="364"/>
      <c r="CI103" s="364"/>
    </row>
    <row r="104" spans="1:87" s="374" customFormat="1" ht="12.75" customHeight="1">
      <c r="A104" s="1061"/>
      <c r="B104" s="1191"/>
      <c r="C104" s="1077"/>
      <c r="D104" s="478" t="s">
        <v>3469</v>
      </c>
      <c r="E104" s="388"/>
      <c r="F104" s="477">
        <v>61420</v>
      </c>
      <c r="G104" s="476">
        <v>121740</v>
      </c>
      <c r="H104" s="477">
        <v>54200</v>
      </c>
      <c r="I104" s="476">
        <v>114520</v>
      </c>
      <c r="J104" s="583" t="s">
        <v>3595</v>
      </c>
      <c r="K104" s="475">
        <v>580</v>
      </c>
      <c r="L104" s="474">
        <v>1110</v>
      </c>
      <c r="M104" s="473" t="s">
        <v>50</v>
      </c>
      <c r="N104" s="475">
        <v>510</v>
      </c>
      <c r="O104" s="474">
        <v>1040</v>
      </c>
      <c r="P104" s="473" t="s">
        <v>50</v>
      </c>
      <c r="Q104" s="583" t="s">
        <v>3595</v>
      </c>
      <c r="R104" s="383">
        <v>7500</v>
      </c>
      <c r="S104" s="480">
        <v>70</v>
      </c>
      <c r="T104" s="1082"/>
      <c r="U104" s="581"/>
      <c r="V104" s="593">
        <v>353800</v>
      </c>
      <c r="W104" s="1032"/>
      <c r="X104" s="596">
        <v>3530</v>
      </c>
      <c r="Y104" s="485"/>
      <c r="Z104" s="1035"/>
      <c r="AA104" s="596"/>
      <c r="AB104" s="1032"/>
      <c r="AC104" s="1214"/>
      <c r="AD104" s="495">
        <v>10730</v>
      </c>
      <c r="AE104" s="1032"/>
      <c r="AF104" s="1199"/>
      <c r="AG104" s="1194"/>
      <c r="AH104" s="429" t="s">
        <v>55</v>
      </c>
      <c r="AI104" s="470">
        <v>2600</v>
      </c>
      <c r="AJ104" s="469">
        <v>2800</v>
      </c>
      <c r="AK104" s="471">
        <v>1800</v>
      </c>
      <c r="AL104" s="469">
        <v>1800</v>
      </c>
      <c r="AM104" s="1194"/>
      <c r="AN104" s="429" t="s">
        <v>54</v>
      </c>
      <c r="AO104" s="470">
        <v>3500</v>
      </c>
      <c r="AP104" s="469">
        <v>3900</v>
      </c>
      <c r="AQ104" s="468">
        <v>2400</v>
      </c>
      <c r="AR104" s="467">
        <v>2400</v>
      </c>
      <c r="AS104" s="1032"/>
      <c r="AT104" s="593">
        <v>7500</v>
      </c>
      <c r="AU104" s="1194"/>
      <c r="AV104" s="1210"/>
      <c r="AW104" s="1032"/>
      <c r="AX104" s="1196"/>
      <c r="AY104" s="1032"/>
      <c r="AZ104" s="1199"/>
      <c r="BA104" s="1032"/>
      <c r="BB104" s="593"/>
      <c r="BC104" s="1032"/>
      <c r="BD104" s="1203"/>
      <c r="BE104" s="1032"/>
      <c r="BF104" s="479">
        <v>1810</v>
      </c>
      <c r="BG104" s="1032"/>
      <c r="BH104" s="479">
        <v>6430</v>
      </c>
      <c r="BI104" s="1032"/>
      <c r="BJ104" s="479">
        <v>4120</v>
      </c>
      <c r="BK104" s="1032"/>
      <c r="BL104" s="1196"/>
      <c r="BM104" s="1032"/>
      <c r="BN104" s="1199"/>
      <c r="BO104" s="1032"/>
      <c r="BP104" s="1203"/>
      <c r="BQ104" s="457"/>
      <c r="BR104" s="412"/>
      <c r="BS104" s="581"/>
      <c r="BT104" s="580"/>
      <c r="BU104" s="580"/>
      <c r="BV104" s="1056"/>
      <c r="BW104" s="364"/>
      <c r="BX104" s="364"/>
      <c r="BY104" s="364"/>
      <c r="BZ104" s="364"/>
      <c r="CA104" s="364"/>
      <c r="CB104" s="364"/>
      <c r="CC104" s="364"/>
      <c r="CD104" s="364"/>
      <c r="CE104" s="364"/>
      <c r="CF104" s="364"/>
      <c r="CG104" s="364"/>
      <c r="CH104" s="364"/>
      <c r="CI104" s="364"/>
    </row>
    <row r="105" spans="1:87" s="374" customFormat="1" ht="12.75" customHeight="1">
      <c r="A105" s="1061"/>
      <c r="B105" s="1191"/>
      <c r="C105" s="1204" t="s">
        <v>53</v>
      </c>
      <c r="D105" s="478" t="s">
        <v>3520</v>
      </c>
      <c r="E105" s="388"/>
      <c r="F105" s="477">
        <v>121740</v>
      </c>
      <c r="G105" s="476">
        <v>196760</v>
      </c>
      <c r="H105" s="477">
        <v>114520</v>
      </c>
      <c r="I105" s="476">
        <v>189540</v>
      </c>
      <c r="J105" s="583" t="s">
        <v>3595</v>
      </c>
      <c r="K105" s="475">
        <v>1110</v>
      </c>
      <c r="L105" s="474">
        <v>1860</v>
      </c>
      <c r="M105" s="473" t="s">
        <v>50</v>
      </c>
      <c r="N105" s="475">
        <v>1040</v>
      </c>
      <c r="O105" s="474">
        <v>1790</v>
      </c>
      <c r="P105" s="473" t="s">
        <v>50</v>
      </c>
      <c r="Q105" s="380"/>
      <c r="R105" s="392"/>
      <c r="S105" s="455"/>
      <c r="T105" s="1082"/>
      <c r="U105" s="581"/>
      <c r="V105" s="488"/>
      <c r="W105" s="1032"/>
      <c r="X105" s="490"/>
      <c r="Y105" s="489"/>
      <c r="Z105" s="1035"/>
      <c r="AA105" s="488"/>
      <c r="AB105" s="1032" t="s">
        <v>3595</v>
      </c>
      <c r="AC105" s="1211">
        <v>10730</v>
      </c>
      <c r="AD105" s="493"/>
      <c r="AE105" s="1032"/>
      <c r="AF105" s="1199">
        <v>0</v>
      </c>
      <c r="AG105" s="1194"/>
      <c r="AH105" s="429" t="s">
        <v>52</v>
      </c>
      <c r="AI105" s="470">
        <v>2400</v>
      </c>
      <c r="AJ105" s="469">
        <v>2700</v>
      </c>
      <c r="AK105" s="471">
        <v>1700</v>
      </c>
      <c r="AL105" s="469">
        <v>1700</v>
      </c>
      <c r="AM105" s="1194"/>
      <c r="AN105" s="429" t="s">
        <v>51</v>
      </c>
      <c r="AO105" s="470">
        <v>3000</v>
      </c>
      <c r="AP105" s="469">
        <v>3400</v>
      </c>
      <c r="AQ105" s="468">
        <v>2100</v>
      </c>
      <c r="AR105" s="467">
        <v>2100</v>
      </c>
      <c r="AS105" s="1032"/>
      <c r="AT105" s="488"/>
      <c r="AU105" s="485"/>
      <c r="AV105" s="571"/>
      <c r="AW105" s="1032"/>
      <c r="AX105" s="1196"/>
      <c r="AY105" s="1032"/>
      <c r="AZ105" s="1199"/>
      <c r="BA105" s="1032"/>
      <c r="BB105" s="488"/>
      <c r="BC105" s="1032"/>
      <c r="BD105" s="1206">
        <v>0.06</v>
      </c>
      <c r="BE105" s="1032"/>
      <c r="BF105" s="466">
        <v>10</v>
      </c>
      <c r="BG105" s="1032"/>
      <c r="BH105" s="466">
        <v>60</v>
      </c>
      <c r="BI105" s="1032"/>
      <c r="BJ105" s="466">
        <v>40</v>
      </c>
      <c r="BK105" s="1032"/>
      <c r="BL105" s="1196"/>
      <c r="BM105" s="1032"/>
      <c r="BN105" s="1199"/>
      <c r="BO105" s="1032"/>
      <c r="BP105" s="1206">
        <v>0.92</v>
      </c>
      <c r="BQ105" s="457"/>
      <c r="BR105" s="412"/>
      <c r="BS105" s="581"/>
      <c r="BT105" s="580"/>
      <c r="BU105" s="580"/>
      <c r="BV105" s="1056"/>
      <c r="BW105" s="364"/>
      <c r="BX105" s="364"/>
      <c r="BY105" s="364"/>
      <c r="BZ105" s="364"/>
      <c r="CA105" s="364"/>
      <c r="CB105" s="364"/>
      <c r="CC105" s="364"/>
      <c r="CD105" s="364"/>
      <c r="CE105" s="364"/>
      <c r="CF105" s="364"/>
      <c r="CG105" s="364"/>
      <c r="CH105" s="364"/>
      <c r="CI105" s="364"/>
    </row>
    <row r="106" spans="1:87" s="374" customFormat="1" ht="12.75" customHeight="1">
      <c r="A106" s="1061"/>
      <c r="B106" s="1191"/>
      <c r="C106" s="1205"/>
      <c r="D106" s="389" t="s">
        <v>3519</v>
      </c>
      <c r="E106" s="388"/>
      <c r="F106" s="387">
        <v>196760</v>
      </c>
      <c r="G106" s="386"/>
      <c r="H106" s="387">
        <v>189540</v>
      </c>
      <c r="I106" s="386"/>
      <c r="J106" s="583" t="s">
        <v>3595</v>
      </c>
      <c r="K106" s="383">
        <v>1860</v>
      </c>
      <c r="L106" s="385"/>
      <c r="M106" s="384" t="s">
        <v>50</v>
      </c>
      <c r="N106" s="383">
        <v>1790</v>
      </c>
      <c r="O106" s="385"/>
      <c r="P106" s="384" t="s">
        <v>50</v>
      </c>
      <c r="Q106" s="380"/>
      <c r="R106" s="392"/>
      <c r="S106" s="487"/>
      <c r="T106" s="1082"/>
      <c r="U106" s="581"/>
      <c r="V106" s="593" t="s">
        <v>73</v>
      </c>
      <c r="W106" s="1032"/>
      <c r="X106" s="596" t="s">
        <v>73</v>
      </c>
      <c r="Y106" s="602"/>
      <c r="Z106" s="1035"/>
      <c r="AA106" s="593"/>
      <c r="AB106" s="1032"/>
      <c r="AC106" s="1212"/>
      <c r="AD106" s="492"/>
      <c r="AE106" s="1032"/>
      <c r="AF106" s="1200"/>
      <c r="AG106" s="1194"/>
      <c r="AH106" s="586" t="s">
        <v>49</v>
      </c>
      <c r="AI106" s="462">
        <v>2300</v>
      </c>
      <c r="AJ106" s="461">
        <v>2600</v>
      </c>
      <c r="AK106" s="463">
        <v>1600</v>
      </c>
      <c r="AL106" s="461">
        <v>1600</v>
      </c>
      <c r="AM106" s="1194"/>
      <c r="AN106" s="586" t="s">
        <v>48</v>
      </c>
      <c r="AO106" s="462">
        <v>2700</v>
      </c>
      <c r="AP106" s="461">
        <v>3000</v>
      </c>
      <c r="AQ106" s="460">
        <v>1900</v>
      </c>
      <c r="AR106" s="459">
        <v>1900</v>
      </c>
      <c r="AS106" s="1032"/>
      <c r="AT106" s="593" t="s">
        <v>17</v>
      </c>
      <c r="AU106" s="485"/>
      <c r="AV106" s="414"/>
      <c r="AW106" s="1032"/>
      <c r="AX106" s="1197"/>
      <c r="AY106" s="1032"/>
      <c r="AZ106" s="1200"/>
      <c r="BA106" s="1032"/>
      <c r="BB106" s="593"/>
      <c r="BC106" s="1032"/>
      <c r="BD106" s="1207"/>
      <c r="BE106" s="1032"/>
      <c r="BF106" s="604"/>
      <c r="BG106" s="1032"/>
      <c r="BH106" s="458" t="s">
        <v>3692</v>
      </c>
      <c r="BI106" s="1032"/>
      <c r="BJ106" s="458" t="s">
        <v>3692</v>
      </c>
      <c r="BK106" s="1032"/>
      <c r="BL106" s="1197"/>
      <c r="BM106" s="1032"/>
      <c r="BN106" s="1200"/>
      <c r="BO106" s="1032"/>
      <c r="BP106" s="1206"/>
      <c r="BQ106" s="457"/>
      <c r="BR106" s="412"/>
      <c r="BS106" s="581"/>
      <c r="BT106" s="580"/>
      <c r="BU106" s="580"/>
      <c r="BV106" s="1056"/>
      <c r="BW106" s="364"/>
      <c r="BX106" s="364"/>
      <c r="BY106" s="364"/>
      <c r="BZ106" s="364"/>
      <c r="CA106" s="364"/>
      <c r="CB106" s="364"/>
      <c r="CC106" s="364"/>
      <c r="CD106" s="364"/>
      <c r="CE106" s="364"/>
      <c r="CF106" s="364"/>
      <c r="CG106" s="364"/>
      <c r="CH106" s="364"/>
      <c r="CI106" s="364"/>
    </row>
    <row r="107" spans="1:87" s="374" customFormat="1" ht="12.75" customHeight="1">
      <c r="A107" s="1061"/>
      <c r="B107" s="1190" t="s">
        <v>3531</v>
      </c>
      <c r="C107" s="1076" t="s">
        <v>59</v>
      </c>
      <c r="D107" s="402" t="s">
        <v>3470</v>
      </c>
      <c r="E107" s="388"/>
      <c r="F107" s="401">
        <v>49420</v>
      </c>
      <c r="G107" s="400">
        <v>56920</v>
      </c>
      <c r="H107" s="401">
        <v>43100</v>
      </c>
      <c r="I107" s="400">
        <v>50600</v>
      </c>
      <c r="J107" s="583" t="s">
        <v>3595</v>
      </c>
      <c r="K107" s="399">
        <v>460</v>
      </c>
      <c r="L107" s="398">
        <v>530</v>
      </c>
      <c r="M107" s="397" t="s">
        <v>50</v>
      </c>
      <c r="N107" s="399">
        <v>400</v>
      </c>
      <c r="O107" s="398">
        <v>470</v>
      </c>
      <c r="P107" s="397" t="s">
        <v>50</v>
      </c>
      <c r="Q107" s="583" t="s">
        <v>3595</v>
      </c>
      <c r="R107" s="396">
        <v>7500</v>
      </c>
      <c r="S107" s="484">
        <v>70</v>
      </c>
      <c r="T107" s="1082"/>
      <c r="U107" s="581"/>
      <c r="V107" s="593">
        <v>390600</v>
      </c>
      <c r="W107" s="1032"/>
      <c r="X107" s="596">
        <v>3900</v>
      </c>
      <c r="Y107" s="485"/>
      <c r="Z107" s="1035"/>
      <c r="AA107" s="596"/>
      <c r="AB107" s="1032" t="s">
        <v>3595</v>
      </c>
      <c r="AC107" s="1213">
        <v>11690</v>
      </c>
      <c r="AD107" s="496"/>
      <c r="AE107" s="1032" t="s">
        <v>3595</v>
      </c>
      <c r="AF107" s="1198">
        <v>40</v>
      </c>
      <c r="AG107" s="1194" t="s">
        <v>3595</v>
      </c>
      <c r="AH107" s="483" t="s">
        <v>58</v>
      </c>
      <c r="AI107" s="482">
        <v>3100</v>
      </c>
      <c r="AJ107" s="481">
        <v>3400</v>
      </c>
      <c r="AK107" s="471">
        <v>2100</v>
      </c>
      <c r="AL107" s="469">
        <v>2100</v>
      </c>
      <c r="AM107" s="1194" t="s">
        <v>3595</v>
      </c>
      <c r="AN107" s="483" t="s">
        <v>57</v>
      </c>
      <c r="AO107" s="482">
        <v>7100</v>
      </c>
      <c r="AP107" s="481">
        <v>7900</v>
      </c>
      <c r="AQ107" s="468">
        <v>4900</v>
      </c>
      <c r="AR107" s="467">
        <v>4900</v>
      </c>
      <c r="AS107" s="1032"/>
      <c r="AT107" s="593">
        <v>6130</v>
      </c>
      <c r="AU107" s="1194" t="s">
        <v>3595</v>
      </c>
      <c r="AV107" s="1209">
        <v>4500</v>
      </c>
      <c r="AW107" s="1032" t="s">
        <v>3595</v>
      </c>
      <c r="AX107" s="1195">
        <v>2740</v>
      </c>
      <c r="AY107" s="1032" t="s">
        <v>3595</v>
      </c>
      <c r="AZ107" s="1198">
        <v>30</v>
      </c>
      <c r="BA107" s="1032"/>
      <c r="BB107" s="593"/>
      <c r="BC107" s="1032" t="s">
        <v>3601</v>
      </c>
      <c r="BD107" s="1202" t="s">
        <v>56</v>
      </c>
      <c r="BE107" s="1032" t="s">
        <v>3601</v>
      </c>
      <c r="BF107" s="390"/>
      <c r="BG107" s="1032" t="s">
        <v>3601</v>
      </c>
      <c r="BH107" s="390"/>
      <c r="BI107" s="1032" t="s">
        <v>3601</v>
      </c>
      <c r="BJ107" s="390"/>
      <c r="BK107" s="1032" t="s">
        <v>3595</v>
      </c>
      <c r="BL107" s="1195">
        <v>3260</v>
      </c>
      <c r="BM107" s="1032" t="s">
        <v>8</v>
      </c>
      <c r="BN107" s="1198">
        <v>30</v>
      </c>
      <c r="BO107" s="1032"/>
      <c r="BP107" s="1202" t="s">
        <v>3693</v>
      </c>
      <c r="BQ107" s="457"/>
      <c r="BR107" s="412"/>
      <c r="BS107" s="581"/>
      <c r="BT107" s="580"/>
      <c r="BU107" s="580"/>
      <c r="BV107" s="1056"/>
      <c r="BW107" s="364"/>
      <c r="BX107" s="364"/>
      <c r="BY107" s="364"/>
      <c r="BZ107" s="364"/>
      <c r="CA107" s="364"/>
      <c r="CB107" s="364"/>
      <c r="CC107" s="364"/>
      <c r="CD107" s="364"/>
      <c r="CE107" s="364"/>
      <c r="CF107" s="364"/>
      <c r="CG107" s="364"/>
      <c r="CH107" s="364"/>
      <c r="CI107" s="364"/>
    </row>
    <row r="108" spans="1:87" s="374" customFormat="1" ht="12.75" customHeight="1">
      <c r="A108" s="1061"/>
      <c r="B108" s="1191"/>
      <c r="C108" s="1077"/>
      <c r="D108" s="478" t="s">
        <v>3469</v>
      </c>
      <c r="E108" s="388"/>
      <c r="F108" s="477">
        <v>56920</v>
      </c>
      <c r="G108" s="476">
        <v>117240</v>
      </c>
      <c r="H108" s="477">
        <v>50600</v>
      </c>
      <c r="I108" s="476">
        <v>110920</v>
      </c>
      <c r="J108" s="583" t="s">
        <v>3595</v>
      </c>
      <c r="K108" s="475">
        <v>530</v>
      </c>
      <c r="L108" s="474">
        <v>1060</v>
      </c>
      <c r="M108" s="473" t="s">
        <v>50</v>
      </c>
      <c r="N108" s="475">
        <v>470</v>
      </c>
      <c r="O108" s="474">
        <v>1000</v>
      </c>
      <c r="P108" s="473" t="s">
        <v>50</v>
      </c>
      <c r="Q108" s="583" t="s">
        <v>3595</v>
      </c>
      <c r="R108" s="383">
        <v>7500</v>
      </c>
      <c r="S108" s="480">
        <v>70</v>
      </c>
      <c r="T108" s="1082"/>
      <c r="U108" s="581"/>
      <c r="V108" s="488"/>
      <c r="W108" s="1032"/>
      <c r="X108" s="490"/>
      <c r="Y108" s="489"/>
      <c r="Z108" s="1035"/>
      <c r="AA108" s="488"/>
      <c r="AB108" s="1032"/>
      <c r="AC108" s="1214"/>
      <c r="AD108" s="495">
        <v>10010</v>
      </c>
      <c r="AE108" s="1032"/>
      <c r="AF108" s="1199"/>
      <c r="AG108" s="1194"/>
      <c r="AH108" s="429" t="s">
        <v>55</v>
      </c>
      <c r="AI108" s="470">
        <v>3000</v>
      </c>
      <c r="AJ108" s="469">
        <v>3300</v>
      </c>
      <c r="AK108" s="471">
        <v>2100</v>
      </c>
      <c r="AL108" s="469">
        <v>2100</v>
      </c>
      <c r="AM108" s="1194"/>
      <c r="AN108" s="429" t="s">
        <v>54</v>
      </c>
      <c r="AO108" s="470">
        <v>3900</v>
      </c>
      <c r="AP108" s="469">
        <v>4300</v>
      </c>
      <c r="AQ108" s="468">
        <v>2700</v>
      </c>
      <c r="AR108" s="467">
        <v>2700</v>
      </c>
      <c r="AS108" s="1032"/>
      <c r="AT108" s="488"/>
      <c r="AU108" s="1194"/>
      <c r="AV108" s="1210"/>
      <c r="AW108" s="1032"/>
      <c r="AX108" s="1196"/>
      <c r="AY108" s="1032"/>
      <c r="AZ108" s="1199"/>
      <c r="BA108" s="1032"/>
      <c r="BB108" s="488"/>
      <c r="BC108" s="1032"/>
      <c r="BD108" s="1203"/>
      <c r="BE108" s="1032"/>
      <c r="BF108" s="479">
        <v>1590</v>
      </c>
      <c r="BG108" s="1032"/>
      <c r="BH108" s="479">
        <v>5620</v>
      </c>
      <c r="BI108" s="1032"/>
      <c r="BJ108" s="479">
        <v>3610</v>
      </c>
      <c r="BK108" s="1032"/>
      <c r="BL108" s="1196"/>
      <c r="BM108" s="1032"/>
      <c r="BN108" s="1199"/>
      <c r="BO108" s="1032"/>
      <c r="BP108" s="1203"/>
      <c r="BQ108" s="457"/>
      <c r="BR108" s="412"/>
      <c r="BS108" s="581"/>
      <c r="BT108" s="580"/>
      <c r="BU108" s="580"/>
      <c r="BV108" s="1056"/>
      <c r="BW108" s="364"/>
      <c r="BX108" s="364"/>
      <c r="BY108" s="364"/>
      <c r="BZ108" s="364"/>
      <c r="CA108" s="364"/>
      <c r="CB108" s="364"/>
      <c r="CC108" s="364"/>
      <c r="CD108" s="364"/>
      <c r="CE108" s="364"/>
      <c r="CF108" s="364"/>
      <c r="CG108" s="364"/>
      <c r="CH108" s="364"/>
      <c r="CI108" s="364"/>
    </row>
    <row r="109" spans="1:87" s="374" customFormat="1" ht="12.75" customHeight="1">
      <c r="A109" s="1061"/>
      <c r="B109" s="1191"/>
      <c r="C109" s="1204" t="s">
        <v>53</v>
      </c>
      <c r="D109" s="478" t="s">
        <v>3520</v>
      </c>
      <c r="E109" s="388"/>
      <c r="F109" s="477">
        <v>117240</v>
      </c>
      <c r="G109" s="476">
        <v>192260</v>
      </c>
      <c r="H109" s="477">
        <v>110920</v>
      </c>
      <c r="I109" s="476">
        <v>185940</v>
      </c>
      <c r="J109" s="583" t="s">
        <v>3595</v>
      </c>
      <c r="K109" s="475">
        <v>1060</v>
      </c>
      <c r="L109" s="474">
        <v>1810</v>
      </c>
      <c r="M109" s="473" t="s">
        <v>50</v>
      </c>
      <c r="N109" s="475">
        <v>1000</v>
      </c>
      <c r="O109" s="474">
        <v>1750</v>
      </c>
      <c r="P109" s="473" t="s">
        <v>50</v>
      </c>
      <c r="Q109" s="380"/>
      <c r="R109" s="392"/>
      <c r="S109" s="455"/>
      <c r="T109" s="1082"/>
      <c r="U109" s="581"/>
      <c r="V109" s="593" t="s">
        <v>72</v>
      </c>
      <c r="W109" s="1032"/>
      <c r="X109" s="596" t="s">
        <v>72</v>
      </c>
      <c r="Y109" s="602"/>
      <c r="Z109" s="1035"/>
      <c r="AA109" s="593"/>
      <c r="AB109" s="1032" t="s">
        <v>3595</v>
      </c>
      <c r="AC109" s="1211">
        <v>10010</v>
      </c>
      <c r="AD109" s="493"/>
      <c r="AE109" s="1032"/>
      <c r="AF109" s="1199">
        <v>0</v>
      </c>
      <c r="AG109" s="1194"/>
      <c r="AH109" s="429" t="s">
        <v>52</v>
      </c>
      <c r="AI109" s="470">
        <v>2800</v>
      </c>
      <c r="AJ109" s="469">
        <v>3100</v>
      </c>
      <c r="AK109" s="471">
        <v>1900</v>
      </c>
      <c r="AL109" s="469">
        <v>1900</v>
      </c>
      <c r="AM109" s="1194"/>
      <c r="AN109" s="429" t="s">
        <v>51</v>
      </c>
      <c r="AO109" s="470">
        <v>3400</v>
      </c>
      <c r="AP109" s="469">
        <v>3800</v>
      </c>
      <c r="AQ109" s="468">
        <v>2300</v>
      </c>
      <c r="AR109" s="467">
        <v>2300</v>
      </c>
      <c r="AS109" s="1032"/>
      <c r="AT109" s="593" t="s">
        <v>18</v>
      </c>
      <c r="AU109" s="485"/>
      <c r="AV109" s="571"/>
      <c r="AW109" s="1032"/>
      <c r="AX109" s="1196"/>
      <c r="AY109" s="1032"/>
      <c r="AZ109" s="1199"/>
      <c r="BA109" s="1032"/>
      <c r="BB109" s="593"/>
      <c r="BC109" s="1032"/>
      <c r="BD109" s="1206">
        <v>0.06</v>
      </c>
      <c r="BE109" s="1032"/>
      <c r="BF109" s="466">
        <v>10</v>
      </c>
      <c r="BG109" s="1032"/>
      <c r="BH109" s="466">
        <v>50</v>
      </c>
      <c r="BI109" s="1032"/>
      <c r="BJ109" s="466">
        <v>30</v>
      </c>
      <c r="BK109" s="1032"/>
      <c r="BL109" s="1196"/>
      <c r="BM109" s="1032"/>
      <c r="BN109" s="1199"/>
      <c r="BO109" s="1032"/>
      <c r="BP109" s="1206">
        <v>0.89</v>
      </c>
      <c r="BQ109" s="457"/>
      <c r="BR109" s="412"/>
      <c r="BS109" s="581"/>
      <c r="BT109" s="580"/>
      <c r="BU109" s="580"/>
      <c r="BV109" s="1056"/>
      <c r="BW109" s="364"/>
      <c r="BX109" s="364"/>
      <c r="BY109" s="364"/>
      <c r="BZ109" s="364"/>
      <c r="CA109" s="364"/>
      <c r="CB109" s="364"/>
      <c r="CC109" s="364"/>
      <c r="CD109" s="364"/>
      <c r="CE109" s="364"/>
      <c r="CF109" s="364"/>
      <c r="CG109" s="364"/>
      <c r="CH109" s="364"/>
      <c r="CI109" s="364"/>
    </row>
    <row r="110" spans="1:87" s="374" customFormat="1" ht="12.75" customHeight="1">
      <c r="A110" s="1061"/>
      <c r="B110" s="1191"/>
      <c r="C110" s="1205"/>
      <c r="D110" s="389" t="s">
        <v>3519</v>
      </c>
      <c r="E110" s="388"/>
      <c r="F110" s="387">
        <v>192260</v>
      </c>
      <c r="G110" s="386"/>
      <c r="H110" s="387">
        <v>185940</v>
      </c>
      <c r="I110" s="386"/>
      <c r="J110" s="583" t="s">
        <v>3595</v>
      </c>
      <c r="K110" s="383">
        <v>1810</v>
      </c>
      <c r="L110" s="385"/>
      <c r="M110" s="384" t="s">
        <v>50</v>
      </c>
      <c r="N110" s="383">
        <v>1750</v>
      </c>
      <c r="O110" s="385"/>
      <c r="P110" s="384" t="s">
        <v>50</v>
      </c>
      <c r="Q110" s="380"/>
      <c r="R110" s="392"/>
      <c r="S110" s="487"/>
      <c r="T110" s="1082"/>
      <c r="U110" s="581"/>
      <c r="V110" s="593">
        <v>427300</v>
      </c>
      <c r="W110" s="1032"/>
      <c r="X110" s="596">
        <v>4270</v>
      </c>
      <c r="Y110" s="485"/>
      <c r="Z110" s="1035"/>
      <c r="AA110" s="596"/>
      <c r="AB110" s="1032"/>
      <c r="AC110" s="1212"/>
      <c r="AD110" s="492"/>
      <c r="AE110" s="1032"/>
      <c r="AF110" s="1200"/>
      <c r="AG110" s="1194"/>
      <c r="AH110" s="586" t="s">
        <v>49</v>
      </c>
      <c r="AI110" s="462">
        <v>2700</v>
      </c>
      <c r="AJ110" s="461">
        <v>2900</v>
      </c>
      <c r="AK110" s="463">
        <v>1800</v>
      </c>
      <c r="AL110" s="461">
        <v>1800</v>
      </c>
      <c r="AM110" s="1194"/>
      <c r="AN110" s="586" t="s">
        <v>48</v>
      </c>
      <c r="AO110" s="462">
        <v>3000</v>
      </c>
      <c r="AP110" s="461">
        <v>3400</v>
      </c>
      <c r="AQ110" s="460">
        <v>2100</v>
      </c>
      <c r="AR110" s="459">
        <v>2100</v>
      </c>
      <c r="AS110" s="1032"/>
      <c r="AT110" s="593">
        <v>5220</v>
      </c>
      <c r="AU110" s="485"/>
      <c r="AV110" s="414"/>
      <c r="AW110" s="1032"/>
      <c r="AX110" s="1197"/>
      <c r="AY110" s="1032"/>
      <c r="AZ110" s="1200"/>
      <c r="BA110" s="1032"/>
      <c r="BB110" s="593"/>
      <c r="BC110" s="1032"/>
      <c r="BD110" s="1207"/>
      <c r="BE110" s="1032"/>
      <c r="BF110" s="604"/>
      <c r="BG110" s="1032"/>
      <c r="BH110" s="458" t="s">
        <v>3692</v>
      </c>
      <c r="BI110" s="1032"/>
      <c r="BJ110" s="458" t="s">
        <v>3692</v>
      </c>
      <c r="BK110" s="1032"/>
      <c r="BL110" s="1197"/>
      <c r="BM110" s="1032"/>
      <c r="BN110" s="1200"/>
      <c r="BO110" s="1032"/>
      <c r="BP110" s="1206"/>
      <c r="BQ110" s="457"/>
      <c r="BR110" s="412"/>
      <c r="BS110" s="581"/>
      <c r="BT110" s="580"/>
      <c r="BU110" s="580"/>
      <c r="BV110" s="1056"/>
      <c r="BW110" s="364"/>
      <c r="BX110" s="364"/>
      <c r="BY110" s="364"/>
      <c r="BZ110" s="364"/>
      <c r="CA110" s="364"/>
      <c r="CB110" s="364"/>
      <c r="CC110" s="364"/>
      <c r="CD110" s="364"/>
      <c r="CE110" s="364"/>
      <c r="CF110" s="364"/>
      <c r="CG110" s="364"/>
      <c r="CH110" s="364"/>
      <c r="CI110" s="364"/>
    </row>
    <row r="111" spans="1:87" s="374" customFormat="1" ht="12.75" customHeight="1">
      <c r="A111" s="1061"/>
      <c r="B111" s="1190" t="s">
        <v>3530</v>
      </c>
      <c r="C111" s="1076" t="s">
        <v>59</v>
      </c>
      <c r="D111" s="402" t="s">
        <v>3470</v>
      </c>
      <c r="E111" s="388"/>
      <c r="F111" s="401">
        <v>45870</v>
      </c>
      <c r="G111" s="400">
        <v>53370</v>
      </c>
      <c r="H111" s="401">
        <v>40250</v>
      </c>
      <c r="I111" s="400">
        <v>47750</v>
      </c>
      <c r="J111" s="583" t="s">
        <v>3595</v>
      </c>
      <c r="K111" s="399">
        <v>430</v>
      </c>
      <c r="L111" s="398">
        <v>500</v>
      </c>
      <c r="M111" s="397" t="s">
        <v>50</v>
      </c>
      <c r="N111" s="399">
        <v>370</v>
      </c>
      <c r="O111" s="398">
        <v>440</v>
      </c>
      <c r="P111" s="397" t="s">
        <v>50</v>
      </c>
      <c r="Q111" s="583" t="s">
        <v>3595</v>
      </c>
      <c r="R111" s="396">
        <v>7500</v>
      </c>
      <c r="S111" s="484">
        <v>70</v>
      </c>
      <c r="T111" s="1082"/>
      <c r="U111" s="581"/>
      <c r="V111" s="488"/>
      <c r="W111" s="1032"/>
      <c r="X111" s="490"/>
      <c r="Y111" s="489"/>
      <c r="Z111" s="1035"/>
      <c r="AA111" s="488"/>
      <c r="AB111" s="1032" t="s">
        <v>3595</v>
      </c>
      <c r="AC111" s="1213">
        <v>11140</v>
      </c>
      <c r="AD111" s="496"/>
      <c r="AE111" s="1032" t="s">
        <v>3595</v>
      </c>
      <c r="AF111" s="1198">
        <v>40</v>
      </c>
      <c r="AG111" s="1194" t="s">
        <v>3595</v>
      </c>
      <c r="AH111" s="483" t="s">
        <v>58</v>
      </c>
      <c r="AI111" s="482">
        <v>2700</v>
      </c>
      <c r="AJ111" s="481">
        <v>3000</v>
      </c>
      <c r="AK111" s="471">
        <v>1900</v>
      </c>
      <c r="AL111" s="469">
        <v>1900</v>
      </c>
      <c r="AM111" s="1194" t="s">
        <v>3595</v>
      </c>
      <c r="AN111" s="483" t="s">
        <v>57</v>
      </c>
      <c r="AO111" s="482">
        <v>6300</v>
      </c>
      <c r="AP111" s="481">
        <v>7100</v>
      </c>
      <c r="AQ111" s="468">
        <v>4400</v>
      </c>
      <c r="AR111" s="467">
        <v>4400</v>
      </c>
      <c r="AS111" s="1032"/>
      <c r="AT111" s="488"/>
      <c r="AU111" s="1194" t="s">
        <v>3595</v>
      </c>
      <c r="AV111" s="1209">
        <v>4500</v>
      </c>
      <c r="AW111" s="1032" t="s">
        <v>3595</v>
      </c>
      <c r="AX111" s="1195">
        <v>2430</v>
      </c>
      <c r="AY111" s="1032" t="s">
        <v>3595</v>
      </c>
      <c r="AZ111" s="1198">
        <v>20</v>
      </c>
      <c r="BA111" s="1032"/>
      <c r="BB111" s="488"/>
      <c r="BC111" s="1032" t="s">
        <v>3601</v>
      </c>
      <c r="BD111" s="1202" t="s">
        <v>56</v>
      </c>
      <c r="BE111" s="1032" t="s">
        <v>3601</v>
      </c>
      <c r="BF111" s="390"/>
      <c r="BG111" s="1032" t="s">
        <v>3601</v>
      </c>
      <c r="BH111" s="390"/>
      <c r="BI111" s="1032" t="s">
        <v>3601</v>
      </c>
      <c r="BJ111" s="390"/>
      <c r="BK111" s="1032" t="s">
        <v>3595</v>
      </c>
      <c r="BL111" s="1195">
        <v>2900</v>
      </c>
      <c r="BM111" s="1032" t="s">
        <v>8</v>
      </c>
      <c r="BN111" s="1198">
        <v>20</v>
      </c>
      <c r="BO111" s="1032"/>
      <c r="BP111" s="1202" t="s">
        <v>3693</v>
      </c>
      <c r="BQ111" s="457"/>
      <c r="BR111" s="412"/>
      <c r="BS111" s="581"/>
      <c r="BT111" s="580"/>
      <c r="BU111" s="580"/>
      <c r="BV111" s="1056"/>
      <c r="BW111" s="364"/>
      <c r="BX111" s="364"/>
      <c r="BY111" s="364"/>
      <c r="BZ111" s="364"/>
      <c r="CA111" s="364"/>
      <c r="CB111" s="364"/>
      <c r="CC111" s="364"/>
      <c r="CD111" s="364"/>
      <c r="CE111" s="364"/>
      <c r="CF111" s="364"/>
      <c r="CG111" s="364"/>
      <c r="CH111" s="364"/>
      <c r="CI111" s="364"/>
    </row>
    <row r="112" spans="1:87" s="374" customFormat="1" ht="12.75" customHeight="1">
      <c r="A112" s="1061"/>
      <c r="B112" s="1191"/>
      <c r="C112" s="1077"/>
      <c r="D112" s="478" t="s">
        <v>3469</v>
      </c>
      <c r="E112" s="388"/>
      <c r="F112" s="477">
        <v>53370</v>
      </c>
      <c r="G112" s="476">
        <v>113690</v>
      </c>
      <c r="H112" s="477">
        <v>47750</v>
      </c>
      <c r="I112" s="476">
        <v>108070</v>
      </c>
      <c r="J112" s="583" t="s">
        <v>3595</v>
      </c>
      <c r="K112" s="475">
        <v>500</v>
      </c>
      <c r="L112" s="474">
        <v>1030</v>
      </c>
      <c r="M112" s="473" t="s">
        <v>50</v>
      </c>
      <c r="N112" s="475">
        <v>440</v>
      </c>
      <c r="O112" s="474">
        <v>970</v>
      </c>
      <c r="P112" s="473" t="s">
        <v>50</v>
      </c>
      <c r="Q112" s="583" t="s">
        <v>3595</v>
      </c>
      <c r="R112" s="383">
        <v>7500</v>
      </c>
      <c r="S112" s="480">
        <v>70</v>
      </c>
      <c r="T112" s="1082"/>
      <c r="U112" s="581"/>
      <c r="V112" s="593" t="s">
        <v>71</v>
      </c>
      <c r="W112" s="1032"/>
      <c r="X112" s="596" t="s">
        <v>71</v>
      </c>
      <c r="Y112" s="602"/>
      <c r="Z112" s="1035"/>
      <c r="AA112" s="593" t="s">
        <v>70</v>
      </c>
      <c r="AB112" s="1032"/>
      <c r="AC112" s="1214"/>
      <c r="AD112" s="495">
        <v>9460</v>
      </c>
      <c r="AE112" s="1032"/>
      <c r="AF112" s="1199"/>
      <c r="AG112" s="1194"/>
      <c r="AH112" s="429" t="s">
        <v>55</v>
      </c>
      <c r="AI112" s="470">
        <v>2600</v>
      </c>
      <c r="AJ112" s="469">
        <v>2900</v>
      </c>
      <c r="AK112" s="471">
        <v>1800</v>
      </c>
      <c r="AL112" s="469">
        <v>1800</v>
      </c>
      <c r="AM112" s="1194"/>
      <c r="AN112" s="429" t="s">
        <v>54</v>
      </c>
      <c r="AO112" s="470">
        <v>3500</v>
      </c>
      <c r="AP112" s="469">
        <v>3900</v>
      </c>
      <c r="AQ112" s="468">
        <v>2400</v>
      </c>
      <c r="AR112" s="467">
        <v>2400</v>
      </c>
      <c r="AS112" s="1032"/>
      <c r="AT112" s="593" t="s">
        <v>19</v>
      </c>
      <c r="AU112" s="1194"/>
      <c r="AV112" s="1210"/>
      <c r="AW112" s="1032"/>
      <c r="AX112" s="1196"/>
      <c r="AY112" s="1032"/>
      <c r="AZ112" s="1199"/>
      <c r="BA112" s="1032"/>
      <c r="BB112" s="593"/>
      <c r="BC112" s="1032"/>
      <c r="BD112" s="1203"/>
      <c r="BE112" s="1032"/>
      <c r="BF112" s="479">
        <v>1410</v>
      </c>
      <c r="BG112" s="1032"/>
      <c r="BH112" s="479">
        <v>5000</v>
      </c>
      <c r="BI112" s="1032"/>
      <c r="BJ112" s="479">
        <v>3210</v>
      </c>
      <c r="BK112" s="1032"/>
      <c r="BL112" s="1196"/>
      <c r="BM112" s="1032"/>
      <c r="BN112" s="1199"/>
      <c r="BO112" s="1032"/>
      <c r="BP112" s="1203"/>
      <c r="BQ112" s="457"/>
      <c r="BR112" s="412"/>
      <c r="BS112" s="581"/>
      <c r="BT112" s="580"/>
      <c r="BU112" s="580"/>
      <c r="BV112" s="1056"/>
      <c r="BW112" s="364"/>
      <c r="BX112" s="364"/>
      <c r="BY112" s="364"/>
      <c r="BZ112" s="364"/>
      <c r="CA112" s="364"/>
      <c r="CB112" s="364"/>
      <c r="CC112" s="364"/>
      <c r="CD112" s="364"/>
      <c r="CE112" s="364"/>
      <c r="CF112" s="364"/>
      <c r="CG112" s="364"/>
      <c r="CH112" s="364"/>
      <c r="CI112" s="364"/>
    </row>
    <row r="113" spans="1:87" s="374" customFormat="1" ht="12.75" customHeight="1">
      <c r="A113" s="1061"/>
      <c r="B113" s="1191"/>
      <c r="C113" s="1204" t="s">
        <v>53</v>
      </c>
      <c r="D113" s="478" t="s">
        <v>3520</v>
      </c>
      <c r="E113" s="388"/>
      <c r="F113" s="477">
        <v>113690</v>
      </c>
      <c r="G113" s="476">
        <v>188710</v>
      </c>
      <c r="H113" s="477">
        <v>108070</v>
      </c>
      <c r="I113" s="476">
        <v>183090</v>
      </c>
      <c r="J113" s="583" t="s">
        <v>3595</v>
      </c>
      <c r="K113" s="475">
        <v>1030</v>
      </c>
      <c r="L113" s="474">
        <v>1780</v>
      </c>
      <c r="M113" s="473" t="s">
        <v>50</v>
      </c>
      <c r="N113" s="475">
        <v>970</v>
      </c>
      <c r="O113" s="474">
        <v>1720</v>
      </c>
      <c r="P113" s="473" t="s">
        <v>50</v>
      </c>
      <c r="Q113" s="380"/>
      <c r="R113" s="392"/>
      <c r="S113" s="455"/>
      <c r="T113" s="1082"/>
      <c r="U113" s="581"/>
      <c r="V113" s="593">
        <v>464100</v>
      </c>
      <c r="W113" s="1032"/>
      <c r="X113" s="596">
        <v>4640</v>
      </c>
      <c r="Y113" s="485"/>
      <c r="Z113" s="1035"/>
      <c r="AA113" s="494" t="s">
        <v>69</v>
      </c>
      <c r="AB113" s="1032" t="s">
        <v>3595</v>
      </c>
      <c r="AC113" s="1211">
        <v>9460</v>
      </c>
      <c r="AD113" s="493"/>
      <c r="AE113" s="1032"/>
      <c r="AF113" s="1199">
        <v>0</v>
      </c>
      <c r="AG113" s="1194"/>
      <c r="AH113" s="429" t="s">
        <v>52</v>
      </c>
      <c r="AI113" s="470">
        <v>2500</v>
      </c>
      <c r="AJ113" s="469">
        <v>2700</v>
      </c>
      <c r="AK113" s="471">
        <v>1700</v>
      </c>
      <c r="AL113" s="469">
        <v>1700</v>
      </c>
      <c r="AM113" s="1194"/>
      <c r="AN113" s="429" t="s">
        <v>51</v>
      </c>
      <c r="AO113" s="470">
        <v>3000</v>
      </c>
      <c r="AP113" s="469">
        <v>3400</v>
      </c>
      <c r="AQ113" s="468">
        <v>2100</v>
      </c>
      <c r="AR113" s="467">
        <v>2100</v>
      </c>
      <c r="AS113" s="1032"/>
      <c r="AT113" s="593">
        <v>4660</v>
      </c>
      <c r="AU113" s="485"/>
      <c r="AV113" s="571"/>
      <c r="AW113" s="1032"/>
      <c r="AX113" s="1196"/>
      <c r="AY113" s="1032"/>
      <c r="AZ113" s="1199"/>
      <c r="BA113" s="1032"/>
      <c r="BB113" s="1208" t="s">
        <v>3696</v>
      </c>
      <c r="BC113" s="1032"/>
      <c r="BD113" s="1206">
        <v>0.06</v>
      </c>
      <c r="BE113" s="1032"/>
      <c r="BF113" s="466">
        <v>10</v>
      </c>
      <c r="BG113" s="1032"/>
      <c r="BH113" s="466">
        <v>50</v>
      </c>
      <c r="BI113" s="1032"/>
      <c r="BJ113" s="466">
        <v>30</v>
      </c>
      <c r="BK113" s="1032"/>
      <c r="BL113" s="1196"/>
      <c r="BM113" s="1032"/>
      <c r="BN113" s="1199"/>
      <c r="BO113" s="1032"/>
      <c r="BP113" s="1206">
        <v>0.91</v>
      </c>
      <c r="BQ113" s="457"/>
      <c r="BR113" s="412"/>
      <c r="BS113" s="581"/>
      <c r="BT113" s="580"/>
      <c r="BU113" s="580"/>
      <c r="BV113" s="1056"/>
      <c r="BW113" s="364"/>
      <c r="BX113" s="364"/>
      <c r="BY113" s="364"/>
      <c r="BZ113" s="364"/>
      <c r="CA113" s="364"/>
      <c r="CB113" s="364"/>
      <c r="CC113" s="364"/>
      <c r="CD113" s="364"/>
      <c r="CE113" s="364"/>
      <c r="CF113" s="364"/>
      <c r="CG113" s="364"/>
      <c r="CH113" s="364"/>
      <c r="CI113" s="364"/>
    </row>
    <row r="114" spans="1:87" s="374" customFormat="1" ht="12.75" customHeight="1">
      <c r="A114" s="1061"/>
      <c r="B114" s="1191"/>
      <c r="C114" s="1205"/>
      <c r="D114" s="389" t="s">
        <v>3519</v>
      </c>
      <c r="E114" s="388"/>
      <c r="F114" s="387">
        <v>188710</v>
      </c>
      <c r="G114" s="386"/>
      <c r="H114" s="387">
        <v>183090</v>
      </c>
      <c r="I114" s="386"/>
      <c r="J114" s="583" t="s">
        <v>3595</v>
      </c>
      <c r="K114" s="383">
        <v>1780</v>
      </c>
      <c r="L114" s="385"/>
      <c r="M114" s="384" t="s">
        <v>50</v>
      </c>
      <c r="N114" s="383">
        <v>1720</v>
      </c>
      <c r="O114" s="385"/>
      <c r="P114" s="384" t="s">
        <v>50</v>
      </c>
      <c r="Q114" s="380"/>
      <c r="R114" s="392"/>
      <c r="S114" s="487"/>
      <c r="T114" s="1082"/>
      <c r="U114" s="581"/>
      <c r="V114" s="488"/>
      <c r="W114" s="1032"/>
      <c r="X114" s="490"/>
      <c r="Y114" s="489"/>
      <c r="Z114" s="1035"/>
      <c r="AA114" s="488"/>
      <c r="AB114" s="1032"/>
      <c r="AC114" s="1212"/>
      <c r="AD114" s="492"/>
      <c r="AE114" s="1032"/>
      <c r="AF114" s="1200"/>
      <c r="AG114" s="1194"/>
      <c r="AH114" s="586" t="s">
        <v>49</v>
      </c>
      <c r="AI114" s="462">
        <v>2400</v>
      </c>
      <c r="AJ114" s="461">
        <v>2600</v>
      </c>
      <c r="AK114" s="463">
        <v>1600</v>
      </c>
      <c r="AL114" s="461">
        <v>1600</v>
      </c>
      <c r="AM114" s="1194"/>
      <c r="AN114" s="586" t="s">
        <v>48</v>
      </c>
      <c r="AO114" s="462">
        <v>2700</v>
      </c>
      <c r="AP114" s="461">
        <v>3000</v>
      </c>
      <c r="AQ114" s="460">
        <v>1900</v>
      </c>
      <c r="AR114" s="459">
        <v>1900</v>
      </c>
      <c r="AS114" s="1032"/>
      <c r="AT114" s="488"/>
      <c r="AU114" s="485"/>
      <c r="AV114" s="414"/>
      <c r="AW114" s="1032"/>
      <c r="AX114" s="1197"/>
      <c r="AY114" s="1032"/>
      <c r="AZ114" s="1200"/>
      <c r="BA114" s="1032"/>
      <c r="BB114" s="1208"/>
      <c r="BC114" s="1032"/>
      <c r="BD114" s="1207"/>
      <c r="BE114" s="1032"/>
      <c r="BF114" s="604"/>
      <c r="BG114" s="1032"/>
      <c r="BH114" s="458" t="s">
        <v>3692</v>
      </c>
      <c r="BI114" s="1032"/>
      <c r="BJ114" s="458" t="s">
        <v>3692</v>
      </c>
      <c r="BK114" s="1032"/>
      <c r="BL114" s="1197"/>
      <c r="BM114" s="1032"/>
      <c r="BN114" s="1200"/>
      <c r="BO114" s="1032"/>
      <c r="BP114" s="1206"/>
      <c r="BQ114" s="457"/>
      <c r="BR114" s="412"/>
      <c r="BS114" s="581"/>
      <c r="BT114" s="580"/>
      <c r="BU114" s="580"/>
      <c r="BV114" s="1056"/>
      <c r="BW114" s="364"/>
      <c r="BX114" s="364"/>
      <c r="BY114" s="364"/>
      <c r="BZ114" s="364"/>
      <c r="CA114" s="364"/>
      <c r="CB114" s="364"/>
      <c r="CC114" s="364"/>
      <c r="CD114" s="364"/>
      <c r="CE114" s="364"/>
      <c r="CF114" s="364"/>
      <c r="CG114" s="364"/>
      <c r="CH114" s="364"/>
      <c r="CI114" s="364"/>
    </row>
    <row r="115" spans="1:87" s="374" customFormat="1" ht="12.75" customHeight="1">
      <c r="A115" s="1061"/>
      <c r="B115" s="1190" t="s">
        <v>3529</v>
      </c>
      <c r="C115" s="1076" t="s">
        <v>59</v>
      </c>
      <c r="D115" s="402" t="s">
        <v>3470</v>
      </c>
      <c r="E115" s="388"/>
      <c r="F115" s="401">
        <v>39710</v>
      </c>
      <c r="G115" s="400">
        <v>47210</v>
      </c>
      <c r="H115" s="401">
        <v>34650</v>
      </c>
      <c r="I115" s="400">
        <v>42150</v>
      </c>
      <c r="J115" s="583" t="s">
        <v>3595</v>
      </c>
      <c r="K115" s="399">
        <v>370</v>
      </c>
      <c r="L115" s="398">
        <v>440</v>
      </c>
      <c r="M115" s="397" t="s">
        <v>50</v>
      </c>
      <c r="N115" s="399">
        <v>320</v>
      </c>
      <c r="O115" s="398">
        <v>390</v>
      </c>
      <c r="P115" s="397" t="s">
        <v>50</v>
      </c>
      <c r="Q115" s="583" t="s">
        <v>3595</v>
      </c>
      <c r="R115" s="396">
        <v>7500</v>
      </c>
      <c r="S115" s="484">
        <v>70</v>
      </c>
      <c r="T115" s="1082"/>
      <c r="U115" s="581"/>
      <c r="V115" s="593" t="s">
        <v>68</v>
      </c>
      <c r="W115" s="1032"/>
      <c r="X115" s="596" t="s">
        <v>68</v>
      </c>
      <c r="Y115" s="602"/>
      <c r="Z115" s="1035"/>
      <c r="AA115" s="593"/>
      <c r="AB115" s="1192"/>
      <c r="AC115" s="392"/>
      <c r="AD115" s="392"/>
      <c r="AE115" s="1082"/>
      <c r="AF115" s="491"/>
      <c r="AG115" s="1193" t="s">
        <v>3595</v>
      </c>
      <c r="AH115" s="483" t="s">
        <v>58</v>
      </c>
      <c r="AI115" s="482">
        <v>2500</v>
      </c>
      <c r="AJ115" s="481">
        <v>2700</v>
      </c>
      <c r="AK115" s="471">
        <v>1700</v>
      </c>
      <c r="AL115" s="469">
        <v>1700</v>
      </c>
      <c r="AM115" s="1194" t="s">
        <v>3595</v>
      </c>
      <c r="AN115" s="483" t="s">
        <v>57</v>
      </c>
      <c r="AO115" s="482">
        <v>5500</v>
      </c>
      <c r="AP115" s="481">
        <v>6200</v>
      </c>
      <c r="AQ115" s="468">
        <v>3900</v>
      </c>
      <c r="AR115" s="467">
        <v>3900</v>
      </c>
      <c r="AS115" s="1032"/>
      <c r="AT115" s="593" t="s">
        <v>20</v>
      </c>
      <c r="AU115" s="1194" t="s">
        <v>3595</v>
      </c>
      <c r="AV115" s="1209">
        <v>4500</v>
      </c>
      <c r="AW115" s="1032" t="s">
        <v>3595</v>
      </c>
      <c r="AX115" s="1195">
        <v>2190</v>
      </c>
      <c r="AY115" s="1032" t="s">
        <v>3595</v>
      </c>
      <c r="AZ115" s="1198">
        <v>20</v>
      </c>
      <c r="BA115" s="1032"/>
      <c r="BB115" s="1215">
        <v>0.1</v>
      </c>
      <c r="BC115" s="1032" t="s">
        <v>3601</v>
      </c>
      <c r="BD115" s="1202" t="s">
        <v>56</v>
      </c>
      <c r="BE115" s="1032" t="s">
        <v>3601</v>
      </c>
      <c r="BF115" s="390"/>
      <c r="BG115" s="1032" t="s">
        <v>3601</v>
      </c>
      <c r="BH115" s="390"/>
      <c r="BI115" s="1032" t="s">
        <v>3601</v>
      </c>
      <c r="BJ115" s="390"/>
      <c r="BK115" s="1032" t="s">
        <v>3595</v>
      </c>
      <c r="BL115" s="1195">
        <v>2610</v>
      </c>
      <c r="BM115" s="1032" t="s">
        <v>8</v>
      </c>
      <c r="BN115" s="1198">
        <v>20</v>
      </c>
      <c r="BO115" s="1032"/>
      <c r="BP115" s="1202" t="s">
        <v>3693</v>
      </c>
      <c r="BQ115" s="457"/>
      <c r="BR115" s="412"/>
      <c r="BS115" s="581"/>
      <c r="BT115" s="580"/>
      <c r="BU115" s="580"/>
      <c r="BV115" s="1056"/>
      <c r="BW115" s="364"/>
      <c r="BX115" s="364"/>
      <c r="BY115" s="364"/>
      <c r="BZ115" s="364"/>
      <c r="CA115" s="364"/>
      <c r="CB115" s="364"/>
      <c r="CC115" s="364"/>
      <c r="CD115" s="364"/>
      <c r="CE115" s="364"/>
      <c r="CF115" s="364"/>
      <c r="CG115" s="364"/>
      <c r="CH115" s="364"/>
      <c r="CI115" s="364"/>
    </row>
    <row r="116" spans="1:87" s="374" customFormat="1" ht="12.75" customHeight="1">
      <c r="A116" s="1061"/>
      <c r="B116" s="1191"/>
      <c r="C116" s="1077"/>
      <c r="D116" s="478" t="s">
        <v>3469</v>
      </c>
      <c r="E116" s="388"/>
      <c r="F116" s="477">
        <v>47210</v>
      </c>
      <c r="G116" s="476">
        <v>107530</v>
      </c>
      <c r="H116" s="477">
        <v>42150</v>
      </c>
      <c r="I116" s="476">
        <v>102470</v>
      </c>
      <c r="J116" s="583" t="s">
        <v>3595</v>
      </c>
      <c r="K116" s="475">
        <v>440</v>
      </c>
      <c r="L116" s="474">
        <v>970</v>
      </c>
      <c r="M116" s="473" t="s">
        <v>50</v>
      </c>
      <c r="N116" s="475">
        <v>390</v>
      </c>
      <c r="O116" s="474">
        <v>920</v>
      </c>
      <c r="P116" s="473" t="s">
        <v>50</v>
      </c>
      <c r="Q116" s="583" t="s">
        <v>3595</v>
      </c>
      <c r="R116" s="383">
        <v>7500</v>
      </c>
      <c r="S116" s="480">
        <v>70</v>
      </c>
      <c r="T116" s="1082"/>
      <c r="U116" s="581"/>
      <c r="V116" s="593">
        <v>500800</v>
      </c>
      <c r="W116" s="1032"/>
      <c r="X116" s="596">
        <v>5000</v>
      </c>
      <c r="Y116" s="485"/>
      <c r="Z116" s="1035"/>
      <c r="AA116" s="596"/>
      <c r="AB116" s="1192"/>
      <c r="AC116" s="392"/>
      <c r="AD116" s="392"/>
      <c r="AE116" s="1082"/>
      <c r="AF116" s="464"/>
      <c r="AG116" s="1193"/>
      <c r="AH116" s="429" t="s">
        <v>55</v>
      </c>
      <c r="AI116" s="470">
        <v>2400</v>
      </c>
      <c r="AJ116" s="469">
        <v>2600</v>
      </c>
      <c r="AK116" s="471">
        <v>1600</v>
      </c>
      <c r="AL116" s="469">
        <v>1600</v>
      </c>
      <c r="AM116" s="1194"/>
      <c r="AN116" s="429" t="s">
        <v>54</v>
      </c>
      <c r="AO116" s="470">
        <v>3000</v>
      </c>
      <c r="AP116" s="469">
        <v>3400</v>
      </c>
      <c r="AQ116" s="468">
        <v>2100</v>
      </c>
      <c r="AR116" s="467">
        <v>2100</v>
      </c>
      <c r="AS116" s="1032"/>
      <c r="AT116" s="593">
        <v>4250</v>
      </c>
      <c r="AU116" s="1194"/>
      <c r="AV116" s="1210"/>
      <c r="AW116" s="1032"/>
      <c r="AX116" s="1196"/>
      <c r="AY116" s="1032"/>
      <c r="AZ116" s="1199"/>
      <c r="BA116" s="1032"/>
      <c r="BB116" s="1215"/>
      <c r="BC116" s="1032"/>
      <c r="BD116" s="1203"/>
      <c r="BE116" s="1032"/>
      <c r="BF116" s="479">
        <v>1270</v>
      </c>
      <c r="BG116" s="1032"/>
      <c r="BH116" s="479">
        <v>4500</v>
      </c>
      <c r="BI116" s="1032"/>
      <c r="BJ116" s="479">
        <v>2880</v>
      </c>
      <c r="BK116" s="1032"/>
      <c r="BL116" s="1196"/>
      <c r="BM116" s="1032"/>
      <c r="BN116" s="1199"/>
      <c r="BO116" s="1032"/>
      <c r="BP116" s="1203"/>
      <c r="BQ116" s="457"/>
      <c r="BR116" s="412"/>
      <c r="BS116" s="581"/>
      <c r="BT116" s="580"/>
      <c r="BU116" s="580"/>
      <c r="BV116" s="1056"/>
      <c r="BW116" s="364"/>
      <c r="BX116" s="364"/>
      <c r="BY116" s="364"/>
      <c r="BZ116" s="364"/>
      <c r="CA116" s="364"/>
      <c r="CB116" s="364"/>
      <c r="CC116" s="364"/>
      <c r="CD116" s="364"/>
      <c r="CE116" s="364"/>
      <c r="CF116" s="364"/>
      <c r="CG116" s="364"/>
      <c r="CH116" s="364"/>
      <c r="CI116" s="364"/>
    </row>
    <row r="117" spans="1:87" s="374" customFormat="1" ht="12.75" customHeight="1">
      <c r="A117" s="1061"/>
      <c r="B117" s="1191"/>
      <c r="C117" s="1204" t="s">
        <v>53</v>
      </c>
      <c r="D117" s="478" t="s">
        <v>3520</v>
      </c>
      <c r="E117" s="388"/>
      <c r="F117" s="477">
        <v>107530</v>
      </c>
      <c r="G117" s="476">
        <v>182550</v>
      </c>
      <c r="H117" s="477">
        <v>102470</v>
      </c>
      <c r="I117" s="476">
        <v>177490</v>
      </c>
      <c r="J117" s="583" t="s">
        <v>3595</v>
      </c>
      <c r="K117" s="475">
        <v>970</v>
      </c>
      <c r="L117" s="474">
        <v>1720</v>
      </c>
      <c r="M117" s="473" t="s">
        <v>50</v>
      </c>
      <c r="N117" s="475">
        <v>920</v>
      </c>
      <c r="O117" s="474">
        <v>1670</v>
      </c>
      <c r="P117" s="473" t="s">
        <v>50</v>
      </c>
      <c r="Q117" s="380"/>
      <c r="R117" s="392"/>
      <c r="S117" s="455"/>
      <c r="T117" s="1082"/>
      <c r="U117" s="581"/>
      <c r="V117" s="488"/>
      <c r="W117" s="1032"/>
      <c r="X117" s="490"/>
      <c r="Y117" s="489"/>
      <c r="Z117" s="1035"/>
      <c r="AA117" s="488"/>
      <c r="AB117" s="1192"/>
      <c r="AC117" s="392"/>
      <c r="AD117" s="392"/>
      <c r="AE117" s="1082"/>
      <c r="AF117" s="464"/>
      <c r="AG117" s="1193"/>
      <c r="AH117" s="429" t="s">
        <v>52</v>
      </c>
      <c r="AI117" s="470">
        <v>2200</v>
      </c>
      <c r="AJ117" s="469">
        <v>2400</v>
      </c>
      <c r="AK117" s="471">
        <v>1500</v>
      </c>
      <c r="AL117" s="469">
        <v>1500</v>
      </c>
      <c r="AM117" s="1194"/>
      <c r="AN117" s="429" t="s">
        <v>51</v>
      </c>
      <c r="AO117" s="470">
        <v>2600</v>
      </c>
      <c r="AP117" s="469">
        <v>2900</v>
      </c>
      <c r="AQ117" s="468">
        <v>1800</v>
      </c>
      <c r="AR117" s="467">
        <v>1800</v>
      </c>
      <c r="AS117" s="1032"/>
      <c r="AT117" s="488"/>
      <c r="AU117" s="485"/>
      <c r="AV117" s="571"/>
      <c r="AW117" s="1032"/>
      <c r="AX117" s="1196"/>
      <c r="AY117" s="1032"/>
      <c r="AZ117" s="1199"/>
      <c r="BA117" s="1032"/>
      <c r="BB117" s="488"/>
      <c r="BC117" s="1032"/>
      <c r="BD117" s="1206">
        <v>0.06</v>
      </c>
      <c r="BE117" s="1032"/>
      <c r="BF117" s="466">
        <v>10</v>
      </c>
      <c r="BG117" s="1032"/>
      <c r="BH117" s="466">
        <v>40</v>
      </c>
      <c r="BI117" s="1032"/>
      <c r="BJ117" s="466">
        <v>20</v>
      </c>
      <c r="BK117" s="1032"/>
      <c r="BL117" s="1196"/>
      <c r="BM117" s="1032"/>
      <c r="BN117" s="1199"/>
      <c r="BO117" s="1032"/>
      <c r="BP117" s="1206">
        <v>0.96</v>
      </c>
      <c r="BQ117" s="457"/>
      <c r="BR117" s="412"/>
      <c r="BS117" s="581"/>
      <c r="BT117" s="580"/>
      <c r="BU117" s="580"/>
      <c r="BV117" s="1056"/>
      <c r="BW117" s="364"/>
      <c r="BX117" s="364"/>
      <c r="BY117" s="364"/>
      <c r="BZ117" s="364"/>
      <c r="CA117" s="364"/>
      <c r="CB117" s="364"/>
      <c r="CC117" s="364"/>
      <c r="CD117" s="364"/>
      <c r="CE117" s="364"/>
      <c r="CF117" s="364"/>
      <c r="CG117" s="364"/>
      <c r="CH117" s="364"/>
      <c r="CI117" s="364"/>
    </row>
    <row r="118" spans="1:87" s="374" customFormat="1" ht="12.75" customHeight="1">
      <c r="A118" s="1061"/>
      <c r="B118" s="1191"/>
      <c r="C118" s="1205"/>
      <c r="D118" s="389" t="s">
        <v>3519</v>
      </c>
      <c r="E118" s="388"/>
      <c r="F118" s="387">
        <v>182550</v>
      </c>
      <c r="G118" s="386"/>
      <c r="H118" s="387">
        <v>177490</v>
      </c>
      <c r="I118" s="386"/>
      <c r="J118" s="583" t="s">
        <v>3595</v>
      </c>
      <c r="K118" s="383">
        <v>1720</v>
      </c>
      <c r="L118" s="385"/>
      <c r="M118" s="384" t="s">
        <v>50</v>
      </c>
      <c r="N118" s="383">
        <v>1670</v>
      </c>
      <c r="O118" s="385"/>
      <c r="P118" s="384" t="s">
        <v>50</v>
      </c>
      <c r="Q118" s="380"/>
      <c r="R118" s="392"/>
      <c r="S118" s="487"/>
      <c r="T118" s="1082"/>
      <c r="U118" s="581"/>
      <c r="V118" s="593" t="s">
        <v>67</v>
      </c>
      <c r="W118" s="1032"/>
      <c r="X118" s="596" t="s">
        <v>67</v>
      </c>
      <c r="Y118" s="602"/>
      <c r="Z118" s="1035"/>
      <c r="AA118" s="593"/>
      <c r="AB118" s="1192"/>
      <c r="AC118" s="392"/>
      <c r="AD118" s="392"/>
      <c r="AE118" s="1082"/>
      <c r="AF118" s="464"/>
      <c r="AG118" s="1193"/>
      <c r="AH118" s="586" t="s">
        <v>49</v>
      </c>
      <c r="AI118" s="462">
        <v>2100</v>
      </c>
      <c r="AJ118" s="461">
        <v>2300</v>
      </c>
      <c r="AK118" s="463">
        <v>1500</v>
      </c>
      <c r="AL118" s="461">
        <v>1500</v>
      </c>
      <c r="AM118" s="1194"/>
      <c r="AN118" s="586" t="s">
        <v>48</v>
      </c>
      <c r="AO118" s="462">
        <v>2400</v>
      </c>
      <c r="AP118" s="461">
        <v>2600</v>
      </c>
      <c r="AQ118" s="460">
        <v>1600</v>
      </c>
      <c r="AR118" s="459">
        <v>1600</v>
      </c>
      <c r="AS118" s="1032"/>
      <c r="AT118" s="593" t="s">
        <v>21</v>
      </c>
      <c r="AU118" s="485"/>
      <c r="AV118" s="414"/>
      <c r="AW118" s="1032"/>
      <c r="AX118" s="1197"/>
      <c r="AY118" s="1032"/>
      <c r="AZ118" s="1200"/>
      <c r="BA118" s="1032"/>
      <c r="BB118" s="593"/>
      <c r="BC118" s="1032"/>
      <c r="BD118" s="1207"/>
      <c r="BE118" s="1032"/>
      <c r="BF118" s="604"/>
      <c r="BG118" s="1032"/>
      <c r="BH118" s="458" t="s">
        <v>3692</v>
      </c>
      <c r="BI118" s="1032"/>
      <c r="BJ118" s="458" t="s">
        <v>3692</v>
      </c>
      <c r="BK118" s="1032"/>
      <c r="BL118" s="1197"/>
      <c r="BM118" s="1032"/>
      <c r="BN118" s="1200"/>
      <c r="BO118" s="1032"/>
      <c r="BP118" s="1206"/>
      <c r="BQ118" s="457"/>
      <c r="BR118" s="412"/>
      <c r="BS118" s="581"/>
      <c r="BT118" s="580"/>
      <c r="BU118" s="580"/>
      <c r="BV118" s="1056"/>
      <c r="BW118" s="364"/>
      <c r="BX118" s="364"/>
      <c r="BY118" s="364"/>
      <c r="BZ118" s="364"/>
      <c r="CA118" s="364"/>
      <c r="CB118" s="364"/>
      <c r="CC118" s="364"/>
      <c r="CD118" s="364"/>
      <c r="CE118" s="364"/>
      <c r="CF118" s="364"/>
      <c r="CG118" s="364"/>
      <c r="CH118" s="364"/>
      <c r="CI118" s="364"/>
    </row>
    <row r="119" spans="1:87" s="374" customFormat="1" ht="12.75" customHeight="1">
      <c r="A119" s="1061"/>
      <c r="B119" s="1190" t="s">
        <v>3528</v>
      </c>
      <c r="C119" s="1076" t="s">
        <v>59</v>
      </c>
      <c r="D119" s="402" t="s">
        <v>3470</v>
      </c>
      <c r="E119" s="388"/>
      <c r="F119" s="401">
        <v>37730</v>
      </c>
      <c r="G119" s="400">
        <v>45230</v>
      </c>
      <c r="H119" s="401">
        <v>33130</v>
      </c>
      <c r="I119" s="400">
        <v>40630</v>
      </c>
      <c r="J119" s="583" t="s">
        <v>3595</v>
      </c>
      <c r="K119" s="399">
        <v>350</v>
      </c>
      <c r="L119" s="398">
        <v>420</v>
      </c>
      <c r="M119" s="397" t="s">
        <v>50</v>
      </c>
      <c r="N119" s="399">
        <v>300</v>
      </c>
      <c r="O119" s="398">
        <v>370</v>
      </c>
      <c r="P119" s="397" t="s">
        <v>50</v>
      </c>
      <c r="Q119" s="583" t="s">
        <v>3595</v>
      </c>
      <c r="R119" s="396">
        <v>7500</v>
      </c>
      <c r="S119" s="484">
        <v>70</v>
      </c>
      <c r="T119" s="1082"/>
      <c r="U119" s="581"/>
      <c r="V119" s="593">
        <v>537600</v>
      </c>
      <c r="W119" s="1032"/>
      <c r="X119" s="596">
        <v>5370</v>
      </c>
      <c r="Y119" s="485"/>
      <c r="Z119" s="1035"/>
      <c r="AA119" s="596"/>
      <c r="AB119" s="1192"/>
      <c r="AC119" s="392"/>
      <c r="AD119" s="392"/>
      <c r="AE119" s="1082"/>
      <c r="AF119" s="464"/>
      <c r="AG119" s="1193" t="s">
        <v>3595</v>
      </c>
      <c r="AH119" s="483" t="s">
        <v>58</v>
      </c>
      <c r="AI119" s="482">
        <v>2700</v>
      </c>
      <c r="AJ119" s="481">
        <v>3000</v>
      </c>
      <c r="AK119" s="471">
        <v>1900</v>
      </c>
      <c r="AL119" s="469">
        <v>1900</v>
      </c>
      <c r="AM119" s="1194" t="s">
        <v>3595</v>
      </c>
      <c r="AN119" s="483" t="s">
        <v>57</v>
      </c>
      <c r="AO119" s="482">
        <v>6100</v>
      </c>
      <c r="AP119" s="481">
        <v>6800</v>
      </c>
      <c r="AQ119" s="468">
        <v>4200</v>
      </c>
      <c r="AR119" s="467">
        <v>4200</v>
      </c>
      <c r="AS119" s="1032"/>
      <c r="AT119" s="593">
        <v>3920</v>
      </c>
      <c r="AU119" s="1194" t="s">
        <v>3595</v>
      </c>
      <c r="AV119" s="1209">
        <v>4500</v>
      </c>
      <c r="AW119" s="1032" t="s">
        <v>3595</v>
      </c>
      <c r="AX119" s="1195">
        <v>1990</v>
      </c>
      <c r="AY119" s="1032" t="s">
        <v>3595</v>
      </c>
      <c r="AZ119" s="1198">
        <v>20</v>
      </c>
      <c r="BA119" s="1032"/>
      <c r="BB119" s="593"/>
      <c r="BC119" s="1032" t="s">
        <v>3601</v>
      </c>
      <c r="BD119" s="1202" t="s">
        <v>56</v>
      </c>
      <c r="BE119" s="1032" t="s">
        <v>3601</v>
      </c>
      <c r="BF119" s="390"/>
      <c r="BG119" s="1032" t="s">
        <v>3601</v>
      </c>
      <c r="BH119" s="390"/>
      <c r="BI119" s="1032" t="s">
        <v>3601</v>
      </c>
      <c r="BJ119" s="390"/>
      <c r="BK119" s="1032" t="s">
        <v>3595</v>
      </c>
      <c r="BL119" s="1195">
        <v>2370</v>
      </c>
      <c r="BM119" s="1032" t="s">
        <v>8</v>
      </c>
      <c r="BN119" s="1198">
        <v>20</v>
      </c>
      <c r="BO119" s="1032"/>
      <c r="BP119" s="1202" t="s">
        <v>3693</v>
      </c>
      <c r="BQ119" s="457"/>
      <c r="BR119" s="412"/>
      <c r="BS119" s="581"/>
      <c r="BT119" s="580"/>
      <c r="BU119" s="580"/>
      <c r="BV119" s="1056"/>
      <c r="BW119" s="364"/>
      <c r="BX119" s="364"/>
      <c r="BY119" s="364"/>
      <c r="BZ119" s="364"/>
      <c r="CA119" s="364"/>
      <c r="CB119" s="364"/>
      <c r="CC119" s="364"/>
      <c r="CD119" s="364"/>
      <c r="CE119" s="364"/>
      <c r="CF119" s="364"/>
      <c r="CG119" s="364"/>
      <c r="CH119" s="364"/>
      <c r="CI119" s="364"/>
    </row>
    <row r="120" spans="1:87" s="374" customFormat="1" ht="12.75" customHeight="1">
      <c r="A120" s="1061"/>
      <c r="B120" s="1191"/>
      <c r="C120" s="1077"/>
      <c r="D120" s="478" t="s">
        <v>3469</v>
      </c>
      <c r="E120" s="388"/>
      <c r="F120" s="477">
        <v>45230</v>
      </c>
      <c r="G120" s="476">
        <v>105550</v>
      </c>
      <c r="H120" s="477">
        <v>40630</v>
      </c>
      <c r="I120" s="476">
        <v>100950</v>
      </c>
      <c r="J120" s="583" t="s">
        <v>3595</v>
      </c>
      <c r="K120" s="475">
        <v>420</v>
      </c>
      <c r="L120" s="474">
        <v>950</v>
      </c>
      <c r="M120" s="473" t="s">
        <v>50</v>
      </c>
      <c r="N120" s="475">
        <v>370</v>
      </c>
      <c r="O120" s="474">
        <v>900</v>
      </c>
      <c r="P120" s="473" t="s">
        <v>50</v>
      </c>
      <c r="Q120" s="583" t="s">
        <v>3595</v>
      </c>
      <c r="R120" s="383">
        <v>7500</v>
      </c>
      <c r="S120" s="480">
        <v>70</v>
      </c>
      <c r="T120" s="1082"/>
      <c r="U120" s="581"/>
      <c r="V120" s="488"/>
      <c r="W120" s="1032"/>
      <c r="X120" s="490"/>
      <c r="Y120" s="489"/>
      <c r="Z120" s="1035"/>
      <c r="AA120" s="488"/>
      <c r="AB120" s="1192"/>
      <c r="AC120" s="392"/>
      <c r="AD120" s="392"/>
      <c r="AE120" s="1082"/>
      <c r="AF120" s="464"/>
      <c r="AG120" s="1193"/>
      <c r="AH120" s="429" t="s">
        <v>55</v>
      </c>
      <c r="AI120" s="470">
        <v>2600</v>
      </c>
      <c r="AJ120" s="469">
        <v>2800</v>
      </c>
      <c r="AK120" s="471">
        <v>1800</v>
      </c>
      <c r="AL120" s="469">
        <v>1800</v>
      </c>
      <c r="AM120" s="1194"/>
      <c r="AN120" s="429" t="s">
        <v>54</v>
      </c>
      <c r="AO120" s="470">
        <v>3300</v>
      </c>
      <c r="AP120" s="469">
        <v>3700</v>
      </c>
      <c r="AQ120" s="468">
        <v>2300</v>
      </c>
      <c r="AR120" s="467">
        <v>2300</v>
      </c>
      <c r="AS120" s="1032"/>
      <c r="AT120" s="488"/>
      <c r="AU120" s="1194"/>
      <c r="AV120" s="1210"/>
      <c r="AW120" s="1032"/>
      <c r="AX120" s="1196"/>
      <c r="AY120" s="1032"/>
      <c r="AZ120" s="1199"/>
      <c r="BA120" s="1032"/>
      <c r="BB120" s="488"/>
      <c r="BC120" s="1032"/>
      <c r="BD120" s="1203"/>
      <c r="BE120" s="1032"/>
      <c r="BF120" s="479">
        <v>1150</v>
      </c>
      <c r="BG120" s="1032"/>
      <c r="BH120" s="479">
        <v>4090</v>
      </c>
      <c r="BI120" s="1032"/>
      <c r="BJ120" s="479">
        <v>2620</v>
      </c>
      <c r="BK120" s="1032"/>
      <c r="BL120" s="1196"/>
      <c r="BM120" s="1032"/>
      <c r="BN120" s="1199"/>
      <c r="BO120" s="1032"/>
      <c r="BP120" s="1203"/>
      <c r="BQ120" s="457"/>
      <c r="BR120" s="412"/>
      <c r="BS120" s="581"/>
      <c r="BT120" s="580"/>
      <c r="BU120" s="580"/>
      <c r="BV120" s="1056"/>
      <c r="BW120" s="364"/>
      <c r="BX120" s="364"/>
      <c r="BY120" s="364"/>
      <c r="BZ120" s="364"/>
      <c r="CA120" s="364"/>
      <c r="CB120" s="364"/>
      <c r="CC120" s="364"/>
      <c r="CD120" s="364"/>
      <c r="CE120" s="364"/>
      <c r="CF120" s="364"/>
      <c r="CG120" s="364"/>
      <c r="CH120" s="364"/>
      <c r="CI120" s="364"/>
    </row>
    <row r="121" spans="1:87" s="374" customFormat="1" ht="12.75" customHeight="1">
      <c r="A121" s="1061"/>
      <c r="B121" s="1191"/>
      <c r="C121" s="1204" t="s">
        <v>53</v>
      </c>
      <c r="D121" s="478" t="s">
        <v>3520</v>
      </c>
      <c r="E121" s="388"/>
      <c r="F121" s="477">
        <v>105550</v>
      </c>
      <c r="G121" s="476">
        <v>180570</v>
      </c>
      <c r="H121" s="477">
        <v>100950</v>
      </c>
      <c r="I121" s="476">
        <v>175970</v>
      </c>
      <c r="J121" s="583" t="s">
        <v>3595</v>
      </c>
      <c r="K121" s="475">
        <v>950</v>
      </c>
      <c r="L121" s="474">
        <v>1700</v>
      </c>
      <c r="M121" s="473" t="s">
        <v>50</v>
      </c>
      <c r="N121" s="475">
        <v>900</v>
      </c>
      <c r="O121" s="474">
        <v>1650</v>
      </c>
      <c r="P121" s="473" t="s">
        <v>50</v>
      </c>
      <c r="Q121" s="380"/>
      <c r="R121" s="392"/>
      <c r="S121" s="455"/>
      <c r="T121" s="1082"/>
      <c r="U121" s="581"/>
      <c r="V121" s="593" t="s">
        <v>66</v>
      </c>
      <c r="W121" s="1032"/>
      <c r="X121" s="596" t="s">
        <v>66</v>
      </c>
      <c r="Y121" s="602"/>
      <c r="Z121" s="1035"/>
      <c r="AA121" s="593"/>
      <c r="AB121" s="1192"/>
      <c r="AC121" s="392"/>
      <c r="AD121" s="392"/>
      <c r="AE121" s="1082"/>
      <c r="AF121" s="464"/>
      <c r="AG121" s="1193"/>
      <c r="AH121" s="429" t="s">
        <v>52</v>
      </c>
      <c r="AI121" s="470">
        <v>2400</v>
      </c>
      <c r="AJ121" s="469">
        <v>2700</v>
      </c>
      <c r="AK121" s="471">
        <v>1700</v>
      </c>
      <c r="AL121" s="469">
        <v>1700</v>
      </c>
      <c r="AM121" s="1194"/>
      <c r="AN121" s="429" t="s">
        <v>51</v>
      </c>
      <c r="AO121" s="470">
        <v>2900</v>
      </c>
      <c r="AP121" s="469">
        <v>3200</v>
      </c>
      <c r="AQ121" s="468">
        <v>2000</v>
      </c>
      <c r="AR121" s="467">
        <v>2000</v>
      </c>
      <c r="AS121" s="1032"/>
      <c r="AT121" s="593" t="s">
        <v>39</v>
      </c>
      <c r="AU121" s="485"/>
      <c r="AV121" s="571"/>
      <c r="AW121" s="1032"/>
      <c r="AX121" s="1196"/>
      <c r="AY121" s="1032"/>
      <c r="AZ121" s="1199"/>
      <c r="BA121" s="1032"/>
      <c r="BB121" s="593"/>
      <c r="BC121" s="1032"/>
      <c r="BD121" s="1206">
        <v>0.06</v>
      </c>
      <c r="BE121" s="1032"/>
      <c r="BF121" s="466">
        <v>10</v>
      </c>
      <c r="BG121" s="1032"/>
      <c r="BH121" s="466">
        <v>40</v>
      </c>
      <c r="BI121" s="1032"/>
      <c r="BJ121" s="466">
        <v>20</v>
      </c>
      <c r="BK121" s="1032"/>
      <c r="BL121" s="1196"/>
      <c r="BM121" s="1032"/>
      <c r="BN121" s="1199"/>
      <c r="BO121" s="1032"/>
      <c r="BP121" s="1206">
        <v>0.95</v>
      </c>
      <c r="BQ121" s="457"/>
      <c r="BR121" s="412"/>
      <c r="BS121" s="581"/>
      <c r="BT121" s="580"/>
      <c r="BU121" s="580"/>
      <c r="BV121" s="1056"/>
      <c r="BW121" s="364"/>
      <c r="BX121" s="364"/>
      <c r="BY121" s="364"/>
      <c r="BZ121" s="364"/>
      <c r="CA121" s="364"/>
      <c r="CB121" s="364"/>
      <c r="CC121" s="364"/>
      <c r="CD121" s="364"/>
      <c r="CE121" s="364"/>
      <c r="CF121" s="364"/>
      <c r="CG121" s="364"/>
      <c r="CH121" s="364"/>
      <c r="CI121" s="364"/>
    </row>
    <row r="122" spans="1:87" s="374" customFormat="1" ht="12.75" customHeight="1">
      <c r="A122" s="1061"/>
      <c r="B122" s="1191"/>
      <c r="C122" s="1205"/>
      <c r="D122" s="389" t="s">
        <v>3519</v>
      </c>
      <c r="E122" s="388"/>
      <c r="F122" s="387">
        <v>180570</v>
      </c>
      <c r="G122" s="386"/>
      <c r="H122" s="387">
        <v>175970</v>
      </c>
      <c r="I122" s="386"/>
      <c r="J122" s="583" t="s">
        <v>3595</v>
      </c>
      <c r="K122" s="383">
        <v>1700</v>
      </c>
      <c r="L122" s="385"/>
      <c r="M122" s="384" t="s">
        <v>50</v>
      </c>
      <c r="N122" s="383">
        <v>1650</v>
      </c>
      <c r="O122" s="385"/>
      <c r="P122" s="384" t="s">
        <v>50</v>
      </c>
      <c r="Q122" s="380"/>
      <c r="R122" s="392"/>
      <c r="S122" s="487"/>
      <c r="T122" s="1082"/>
      <c r="U122" s="581"/>
      <c r="V122" s="593">
        <v>574300</v>
      </c>
      <c r="W122" s="1032"/>
      <c r="X122" s="596">
        <v>5740</v>
      </c>
      <c r="Y122" s="485"/>
      <c r="Z122" s="1035"/>
      <c r="AA122" s="596"/>
      <c r="AB122" s="1192"/>
      <c r="AC122" s="392"/>
      <c r="AD122" s="392"/>
      <c r="AE122" s="1082"/>
      <c r="AF122" s="464"/>
      <c r="AG122" s="1193"/>
      <c r="AH122" s="586" t="s">
        <v>49</v>
      </c>
      <c r="AI122" s="462">
        <v>2300</v>
      </c>
      <c r="AJ122" s="461">
        <v>2600</v>
      </c>
      <c r="AK122" s="463">
        <v>1600</v>
      </c>
      <c r="AL122" s="461">
        <v>1600</v>
      </c>
      <c r="AM122" s="1194"/>
      <c r="AN122" s="586" t="s">
        <v>48</v>
      </c>
      <c r="AO122" s="462">
        <v>2600</v>
      </c>
      <c r="AP122" s="461">
        <v>2900</v>
      </c>
      <c r="AQ122" s="460">
        <v>1800</v>
      </c>
      <c r="AR122" s="459">
        <v>1800</v>
      </c>
      <c r="AS122" s="1032"/>
      <c r="AT122" s="593">
        <v>3660</v>
      </c>
      <c r="AU122" s="485"/>
      <c r="AV122" s="414"/>
      <c r="AW122" s="1032"/>
      <c r="AX122" s="1197"/>
      <c r="AY122" s="1032"/>
      <c r="AZ122" s="1200"/>
      <c r="BA122" s="1032"/>
      <c r="BB122" s="593"/>
      <c r="BC122" s="1032"/>
      <c r="BD122" s="1207"/>
      <c r="BE122" s="1032"/>
      <c r="BF122" s="604"/>
      <c r="BG122" s="1032"/>
      <c r="BH122" s="458" t="s">
        <v>3692</v>
      </c>
      <c r="BI122" s="1032"/>
      <c r="BJ122" s="458" t="s">
        <v>3692</v>
      </c>
      <c r="BK122" s="1032"/>
      <c r="BL122" s="1197"/>
      <c r="BM122" s="1032"/>
      <c r="BN122" s="1200"/>
      <c r="BO122" s="1032"/>
      <c r="BP122" s="1206"/>
      <c r="BQ122" s="457"/>
      <c r="BR122" s="412"/>
      <c r="BS122" s="581"/>
      <c r="BT122" s="580"/>
      <c r="BU122" s="580"/>
      <c r="BV122" s="1056"/>
      <c r="BW122" s="364"/>
      <c r="BX122" s="364"/>
      <c r="BY122" s="364"/>
      <c r="BZ122" s="364"/>
      <c r="CA122" s="364"/>
      <c r="CB122" s="364"/>
      <c r="CC122" s="364"/>
      <c r="CD122" s="364"/>
      <c r="CE122" s="364"/>
      <c r="CF122" s="364"/>
      <c r="CG122" s="364"/>
      <c r="CH122" s="364"/>
      <c r="CI122" s="364"/>
    </row>
    <row r="123" spans="1:87" s="374" customFormat="1" ht="12.75" customHeight="1">
      <c r="A123" s="1061"/>
      <c r="B123" s="1190" t="s">
        <v>3527</v>
      </c>
      <c r="C123" s="1076" t="s">
        <v>59</v>
      </c>
      <c r="D123" s="402" t="s">
        <v>3470</v>
      </c>
      <c r="E123" s="388"/>
      <c r="F123" s="401">
        <v>36040</v>
      </c>
      <c r="G123" s="400">
        <v>43540</v>
      </c>
      <c r="H123" s="401">
        <v>31830</v>
      </c>
      <c r="I123" s="400">
        <v>39330</v>
      </c>
      <c r="J123" s="583" t="s">
        <v>3595</v>
      </c>
      <c r="K123" s="399">
        <v>330</v>
      </c>
      <c r="L123" s="398">
        <v>400</v>
      </c>
      <c r="M123" s="397" t="s">
        <v>50</v>
      </c>
      <c r="N123" s="399">
        <v>290</v>
      </c>
      <c r="O123" s="398">
        <v>360</v>
      </c>
      <c r="P123" s="397" t="s">
        <v>50</v>
      </c>
      <c r="Q123" s="583" t="s">
        <v>3595</v>
      </c>
      <c r="R123" s="396">
        <v>7500</v>
      </c>
      <c r="S123" s="484">
        <v>70</v>
      </c>
      <c r="T123" s="1082"/>
      <c r="U123" s="581"/>
      <c r="V123" s="488"/>
      <c r="W123" s="1032"/>
      <c r="X123" s="490"/>
      <c r="Y123" s="489"/>
      <c r="Z123" s="1035"/>
      <c r="AA123" s="488"/>
      <c r="AB123" s="1192"/>
      <c r="AC123" s="392"/>
      <c r="AD123" s="392"/>
      <c r="AE123" s="1082"/>
      <c r="AF123" s="464"/>
      <c r="AG123" s="1193" t="s">
        <v>3595</v>
      </c>
      <c r="AH123" s="483" t="s">
        <v>58</v>
      </c>
      <c r="AI123" s="482">
        <v>2500</v>
      </c>
      <c r="AJ123" s="481">
        <v>2700</v>
      </c>
      <c r="AK123" s="471">
        <v>1700</v>
      </c>
      <c r="AL123" s="469">
        <v>1700</v>
      </c>
      <c r="AM123" s="1194" t="s">
        <v>3595</v>
      </c>
      <c r="AN123" s="483" t="s">
        <v>57</v>
      </c>
      <c r="AO123" s="482">
        <v>5500</v>
      </c>
      <c r="AP123" s="481">
        <v>6200</v>
      </c>
      <c r="AQ123" s="468">
        <v>3900</v>
      </c>
      <c r="AR123" s="467">
        <v>3900</v>
      </c>
      <c r="AS123" s="1032"/>
      <c r="AT123" s="488"/>
      <c r="AU123" s="1194" t="s">
        <v>3595</v>
      </c>
      <c r="AV123" s="1209">
        <v>4500</v>
      </c>
      <c r="AW123" s="1032" t="s">
        <v>3595</v>
      </c>
      <c r="AX123" s="1195">
        <v>1820</v>
      </c>
      <c r="AY123" s="1032" t="s">
        <v>3595</v>
      </c>
      <c r="AZ123" s="1198">
        <v>20</v>
      </c>
      <c r="BA123" s="1032"/>
      <c r="BB123" s="488"/>
      <c r="BC123" s="1032" t="s">
        <v>3601</v>
      </c>
      <c r="BD123" s="1202" t="s">
        <v>56</v>
      </c>
      <c r="BE123" s="1032" t="s">
        <v>3601</v>
      </c>
      <c r="BF123" s="390"/>
      <c r="BG123" s="1032" t="s">
        <v>3601</v>
      </c>
      <c r="BH123" s="390"/>
      <c r="BI123" s="1032" t="s">
        <v>3601</v>
      </c>
      <c r="BJ123" s="390"/>
      <c r="BK123" s="1032" t="s">
        <v>3595</v>
      </c>
      <c r="BL123" s="1195">
        <v>2170</v>
      </c>
      <c r="BM123" s="1032" t="s">
        <v>8</v>
      </c>
      <c r="BN123" s="1198">
        <v>20</v>
      </c>
      <c r="BO123" s="1032"/>
      <c r="BP123" s="1202" t="s">
        <v>3693</v>
      </c>
      <c r="BQ123" s="457"/>
      <c r="BR123" s="412"/>
      <c r="BS123" s="581"/>
      <c r="BT123" s="580"/>
      <c r="BU123" s="580"/>
      <c r="BV123" s="1056"/>
      <c r="BW123" s="364"/>
      <c r="BX123" s="364"/>
      <c r="BY123" s="364"/>
      <c r="BZ123" s="364"/>
      <c r="CA123" s="364"/>
      <c r="CB123" s="364"/>
      <c r="CC123" s="364"/>
      <c r="CD123" s="364"/>
      <c r="CE123" s="364"/>
      <c r="CF123" s="364"/>
      <c r="CG123" s="364"/>
      <c r="CH123" s="364"/>
      <c r="CI123" s="364"/>
    </row>
    <row r="124" spans="1:87" s="374" customFormat="1" ht="12.75" customHeight="1">
      <c r="A124" s="1061"/>
      <c r="B124" s="1191"/>
      <c r="C124" s="1077"/>
      <c r="D124" s="478" t="s">
        <v>3469</v>
      </c>
      <c r="E124" s="388"/>
      <c r="F124" s="477">
        <v>43540</v>
      </c>
      <c r="G124" s="476">
        <v>103860</v>
      </c>
      <c r="H124" s="477">
        <v>39330</v>
      </c>
      <c r="I124" s="476">
        <v>99650</v>
      </c>
      <c r="J124" s="583" t="s">
        <v>3595</v>
      </c>
      <c r="K124" s="475">
        <v>400</v>
      </c>
      <c r="L124" s="474">
        <v>930</v>
      </c>
      <c r="M124" s="473" t="s">
        <v>50</v>
      </c>
      <c r="N124" s="475">
        <v>360</v>
      </c>
      <c r="O124" s="474">
        <v>890</v>
      </c>
      <c r="P124" s="473" t="s">
        <v>50</v>
      </c>
      <c r="Q124" s="583" t="s">
        <v>3595</v>
      </c>
      <c r="R124" s="383">
        <v>7500</v>
      </c>
      <c r="S124" s="480">
        <v>70</v>
      </c>
      <c r="T124" s="1082"/>
      <c r="U124" s="581"/>
      <c r="V124" s="593" t="s">
        <v>65</v>
      </c>
      <c r="W124" s="1032"/>
      <c r="X124" s="596" t="s">
        <v>65</v>
      </c>
      <c r="Y124" s="602"/>
      <c r="Z124" s="1035"/>
      <c r="AA124" s="593"/>
      <c r="AB124" s="1192"/>
      <c r="AC124" s="392"/>
      <c r="AD124" s="392"/>
      <c r="AE124" s="1082"/>
      <c r="AF124" s="464"/>
      <c r="AG124" s="1193"/>
      <c r="AH124" s="429" t="s">
        <v>55</v>
      </c>
      <c r="AI124" s="470">
        <v>2400</v>
      </c>
      <c r="AJ124" s="469">
        <v>2600</v>
      </c>
      <c r="AK124" s="471">
        <v>1600</v>
      </c>
      <c r="AL124" s="469">
        <v>1600</v>
      </c>
      <c r="AM124" s="1194"/>
      <c r="AN124" s="429" t="s">
        <v>54</v>
      </c>
      <c r="AO124" s="470">
        <v>3000</v>
      </c>
      <c r="AP124" s="469">
        <v>3400</v>
      </c>
      <c r="AQ124" s="468">
        <v>2100</v>
      </c>
      <c r="AR124" s="467">
        <v>2100</v>
      </c>
      <c r="AS124" s="1032"/>
      <c r="AT124" s="593" t="s">
        <v>22</v>
      </c>
      <c r="AU124" s="1194"/>
      <c r="AV124" s="1210"/>
      <c r="AW124" s="1032"/>
      <c r="AX124" s="1196"/>
      <c r="AY124" s="1032"/>
      <c r="AZ124" s="1199"/>
      <c r="BA124" s="1032"/>
      <c r="BB124" s="593"/>
      <c r="BC124" s="1032"/>
      <c r="BD124" s="1203"/>
      <c r="BE124" s="1032"/>
      <c r="BF124" s="479">
        <v>1060</v>
      </c>
      <c r="BG124" s="1032"/>
      <c r="BH124" s="479">
        <v>3750</v>
      </c>
      <c r="BI124" s="1032"/>
      <c r="BJ124" s="479">
        <v>2400</v>
      </c>
      <c r="BK124" s="1032"/>
      <c r="BL124" s="1196"/>
      <c r="BM124" s="1032"/>
      <c r="BN124" s="1199"/>
      <c r="BO124" s="1032"/>
      <c r="BP124" s="1203"/>
      <c r="BQ124" s="457"/>
      <c r="BR124" s="412"/>
      <c r="BS124" s="581"/>
      <c r="BT124" s="580"/>
      <c r="BU124" s="580"/>
      <c r="BV124" s="1056"/>
      <c r="BW124" s="364"/>
      <c r="BX124" s="364"/>
      <c r="BY124" s="364"/>
      <c r="BZ124" s="364"/>
      <c r="CA124" s="364"/>
      <c r="CB124" s="364"/>
      <c r="CC124" s="364"/>
      <c r="CD124" s="364"/>
      <c r="CE124" s="364"/>
      <c r="CF124" s="364"/>
      <c r="CG124" s="364"/>
      <c r="CH124" s="364"/>
      <c r="CI124" s="364"/>
    </row>
    <row r="125" spans="1:87" s="374" customFormat="1" ht="12.75" customHeight="1">
      <c r="A125" s="1061"/>
      <c r="B125" s="1191"/>
      <c r="C125" s="1204" t="s">
        <v>53</v>
      </c>
      <c r="D125" s="478" t="s">
        <v>3520</v>
      </c>
      <c r="E125" s="388"/>
      <c r="F125" s="477">
        <v>103860</v>
      </c>
      <c r="G125" s="476">
        <v>178880</v>
      </c>
      <c r="H125" s="477">
        <v>99650</v>
      </c>
      <c r="I125" s="476">
        <v>174670</v>
      </c>
      <c r="J125" s="583" t="s">
        <v>3595</v>
      </c>
      <c r="K125" s="475">
        <v>930</v>
      </c>
      <c r="L125" s="474">
        <v>1680</v>
      </c>
      <c r="M125" s="473" t="s">
        <v>50</v>
      </c>
      <c r="N125" s="475">
        <v>890</v>
      </c>
      <c r="O125" s="474">
        <v>1640</v>
      </c>
      <c r="P125" s="473" t="s">
        <v>50</v>
      </c>
      <c r="Q125" s="380"/>
      <c r="R125" s="392"/>
      <c r="S125" s="455"/>
      <c r="T125" s="1082"/>
      <c r="U125" s="581"/>
      <c r="V125" s="593">
        <v>611100</v>
      </c>
      <c r="W125" s="1032"/>
      <c r="X125" s="596">
        <v>6110</v>
      </c>
      <c r="Y125" s="485"/>
      <c r="Z125" s="1035"/>
      <c r="AA125" s="596"/>
      <c r="AB125" s="1192"/>
      <c r="AC125" s="392"/>
      <c r="AD125" s="392"/>
      <c r="AE125" s="1082"/>
      <c r="AF125" s="464"/>
      <c r="AG125" s="1193"/>
      <c r="AH125" s="429" t="s">
        <v>52</v>
      </c>
      <c r="AI125" s="470">
        <v>2200</v>
      </c>
      <c r="AJ125" s="469">
        <v>2400</v>
      </c>
      <c r="AK125" s="471">
        <v>1500</v>
      </c>
      <c r="AL125" s="469">
        <v>1500</v>
      </c>
      <c r="AM125" s="1194"/>
      <c r="AN125" s="429" t="s">
        <v>51</v>
      </c>
      <c r="AO125" s="470">
        <v>2600</v>
      </c>
      <c r="AP125" s="469">
        <v>2900</v>
      </c>
      <c r="AQ125" s="468">
        <v>1800</v>
      </c>
      <c r="AR125" s="467">
        <v>1800</v>
      </c>
      <c r="AS125" s="1032"/>
      <c r="AT125" s="593">
        <v>3160</v>
      </c>
      <c r="AU125" s="485"/>
      <c r="AV125" s="571"/>
      <c r="AW125" s="1032"/>
      <c r="AX125" s="1196"/>
      <c r="AY125" s="1032"/>
      <c r="AZ125" s="1199"/>
      <c r="BA125" s="1032"/>
      <c r="BB125" s="593"/>
      <c r="BC125" s="1032"/>
      <c r="BD125" s="1206">
        <v>0.06</v>
      </c>
      <c r="BE125" s="1032"/>
      <c r="BF125" s="466">
        <v>10</v>
      </c>
      <c r="BG125" s="1032"/>
      <c r="BH125" s="466">
        <v>30</v>
      </c>
      <c r="BI125" s="1032"/>
      <c r="BJ125" s="466">
        <v>20</v>
      </c>
      <c r="BK125" s="1032"/>
      <c r="BL125" s="1196"/>
      <c r="BM125" s="1032"/>
      <c r="BN125" s="1199"/>
      <c r="BO125" s="1032"/>
      <c r="BP125" s="1206">
        <v>0.95</v>
      </c>
      <c r="BQ125" s="457"/>
      <c r="BR125" s="412"/>
      <c r="BS125" s="581"/>
      <c r="BT125" s="580"/>
      <c r="BU125" s="580"/>
      <c r="BV125" s="1056"/>
      <c r="BW125" s="364"/>
      <c r="BX125" s="364"/>
      <c r="BY125" s="364"/>
      <c r="BZ125" s="364"/>
      <c r="CA125" s="364"/>
      <c r="CB125" s="364"/>
      <c r="CC125" s="364"/>
      <c r="CD125" s="364"/>
      <c r="CE125" s="364"/>
      <c r="CF125" s="364"/>
      <c r="CG125" s="364"/>
      <c r="CH125" s="364"/>
      <c r="CI125" s="364"/>
    </row>
    <row r="126" spans="1:87" s="374" customFormat="1" ht="12.75" customHeight="1">
      <c r="A126" s="1061"/>
      <c r="B126" s="1191"/>
      <c r="C126" s="1205"/>
      <c r="D126" s="389" t="s">
        <v>3519</v>
      </c>
      <c r="E126" s="388"/>
      <c r="F126" s="387">
        <v>178880</v>
      </c>
      <c r="G126" s="386"/>
      <c r="H126" s="387">
        <v>174670</v>
      </c>
      <c r="I126" s="386"/>
      <c r="J126" s="583" t="s">
        <v>3595</v>
      </c>
      <c r="K126" s="383">
        <v>1680</v>
      </c>
      <c r="L126" s="385"/>
      <c r="M126" s="384" t="s">
        <v>50</v>
      </c>
      <c r="N126" s="383">
        <v>1640</v>
      </c>
      <c r="O126" s="385"/>
      <c r="P126" s="384" t="s">
        <v>50</v>
      </c>
      <c r="Q126" s="380"/>
      <c r="R126" s="392"/>
      <c r="S126" s="487"/>
      <c r="T126" s="1082"/>
      <c r="U126" s="581"/>
      <c r="V126" s="488"/>
      <c r="W126" s="1032"/>
      <c r="X126" s="490"/>
      <c r="Y126" s="489"/>
      <c r="Z126" s="1035"/>
      <c r="AA126" s="488"/>
      <c r="AB126" s="1192"/>
      <c r="AC126" s="392"/>
      <c r="AD126" s="392"/>
      <c r="AE126" s="1082"/>
      <c r="AF126" s="464"/>
      <c r="AG126" s="1193"/>
      <c r="AH126" s="586" t="s">
        <v>49</v>
      </c>
      <c r="AI126" s="462">
        <v>2100</v>
      </c>
      <c r="AJ126" s="461">
        <v>2300</v>
      </c>
      <c r="AK126" s="463">
        <v>1500</v>
      </c>
      <c r="AL126" s="461">
        <v>1500</v>
      </c>
      <c r="AM126" s="1194"/>
      <c r="AN126" s="586" t="s">
        <v>48</v>
      </c>
      <c r="AO126" s="462">
        <v>2400</v>
      </c>
      <c r="AP126" s="461">
        <v>2600</v>
      </c>
      <c r="AQ126" s="460">
        <v>1600</v>
      </c>
      <c r="AR126" s="459">
        <v>1600</v>
      </c>
      <c r="AS126" s="1032"/>
      <c r="AT126" s="488"/>
      <c r="AU126" s="485"/>
      <c r="AV126" s="414"/>
      <c r="AW126" s="1032"/>
      <c r="AX126" s="1197"/>
      <c r="AY126" s="1032"/>
      <c r="AZ126" s="1200"/>
      <c r="BA126" s="1032"/>
      <c r="BB126" s="488"/>
      <c r="BC126" s="1032"/>
      <c r="BD126" s="1207"/>
      <c r="BE126" s="1032"/>
      <c r="BF126" s="604"/>
      <c r="BG126" s="1032"/>
      <c r="BH126" s="458" t="s">
        <v>3692</v>
      </c>
      <c r="BI126" s="1032"/>
      <c r="BJ126" s="458" t="s">
        <v>3692</v>
      </c>
      <c r="BK126" s="1032"/>
      <c r="BL126" s="1197"/>
      <c r="BM126" s="1032"/>
      <c r="BN126" s="1200"/>
      <c r="BO126" s="1032"/>
      <c r="BP126" s="1206"/>
      <c r="BQ126" s="457"/>
      <c r="BR126" s="412"/>
      <c r="BS126" s="581"/>
      <c r="BT126" s="580"/>
      <c r="BU126" s="580"/>
      <c r="BV126" s="1056"/>
      <c r="BW126" s="364"/>
      <c r="BX126" s="364"/>
      <c r="BY126" s="364"/>
      <c r="BZ126" s="364"/>
      <c r="CA126" s="364"/>
      <c r="CB126" s="364"/>
      <c r="CC126" s="364"/>
      <c r="CD126" s="364"/>
      <c r="CE126" s="364"/>
      <c r="CF126" s="364"/>
      <c r="CG126" s="364"/>
      <c r="CH126" s="364"/>
      <c r="CI126" s="364"/>
    </row>
    <row r="127" spans="1:87" s="374" customFormat="1" ht="12.75" customHeight="1">
      <c r="A127" s="1061"/>
      <c r="B127" s="1190" t="s">
        <v>3526</v>
      </c>
      <c r="C127" s="1076" t="s">
        <v>59</v>
      </c>
      <c r="D127" s="402" t="s">
        <v>3470</v>
      </c>
      <c r="E127" s="388"/>
      <c r="F127" s="401">
        <v>34610</v>
      </c>
      <c r="G127" s="400">
        <v>42110</v>
      </c>
      <c r="H127" s="401">
        <v>30720</v>
      </c>
      <c r="I127" s="400">
        <v>38220</v>
      </c>
      <c r="J127" s="583" t="s">
        <v>3595</v>
      </c>
      <c r="K127" s="399">
        <v>320</v>
      </c>
      <c r="L127" s="398">
        <v>390</v>
      </c>
      <c r="M127" s="397" t="s">
        <v>50</v>
      </c>
      <c r="N127" s="399">
        <v>280</v>
      </c>
      <c r="O127" s="398">
        <v>350</v>
      </c>
      <c r="P127" s="397" t="s">
        <v>50</v>
      </c>
      <c r="Q127" s="583" t="s">
        <v>3595</v>
      </c>
      <c r="R127" s="396">
        <v>7500</v>
      </c>
      <c r="S127" s="484">
        <v>70</v>
      </c>
      <c r="T127" s="1082"/>
      <c r="U127" s="581"/>
      <c r="V127" s="593" t="s">
        <v>64</v>
      </c>
      <c r="W127" s="1032"/>
      <c r="X127" s="596" t="s">
        <v>64</v>
      </c>
      <c r="Y127" s="602"/>
      <c r="Z127" s="1035"/>
      <c r="AA127" s="593"/>
      <c r="AB127" s="1192"/>
      <c r="AC127" s="392"/>
      <c r="AD127" s="392"/>
      <c r="AE127" s="1082"/>
      <c r="AF127" s="464"/>
      <c r="AG127" s="1193" t="s">
        <v>3595</v>
      </c>
      <c r="AH127" s="483" t="s">
        <v>58</v>
      </c>
      <c r="AI127" s="482">
        <v>2300</v>
      </c>
      <c r="AJ127" s="481">
        <v>2500</v>
      </c>
      <c r="AK127" s="471">
        <v>1600</v>
      </c>
      <c r="AL127" s="469">
        <v>1600</v>
      </c>
      <c r="AM127" s="1194" t="s">
        <v>3595</v>
      </c>
      <c r="AN127" s="483" t="s">
        <v>57</v>
      </c>
      <c r="AO127" s="482">
        <v>5100</v>
      </c>
      <c r="AP127" s="481">
        <v>5700</v>
      </c>
      <c r="AQ127" s="468">
        <v>3500</v>
      </c>
      <c r="AR127" s="467">
        <v>3500</v>
      </c>
      <c r="AS127" s="1032"/>
      <c r="AT127" s="593" t="s">
        <v>23</v>
      </c>
      <c r="AU127" s="1194" t="s">
        <v>3595</v>
      </c>
      <c r="AV127" s="1209">
        <v>4500</v>
      </c>
      <c r="AW127" s="1032" t="s">
        <v>3595</v>
      </c>
      <c r="AX127" s="1195">
        <v>1690</v>
      </c>
      <c r="AY127" s="1032" t="s">
        <v>3595</v>
      </c>
      <c r="AZ127" s="1198">
        <v>10</v>
      </c>
      <c r="BA127" s="1032"/>
      <c r="BB127" s="593"/>
      <c r="BC127" s="1032" t="s">
        <v>3601</v>
      </c>
      <c r="BD127" s="1202" t="s">
        <v>56</v>
      </c>
      <c r="BE127" s="1032" t="s">
        <v>3601</v>
      </c>
      <c r="BF127" s="390"/>
      <c r="BG127" s="1032" t="s">
        <v>3601</v>
      </c>
      <c r="BH127" s="390"/>
      <c r="BI127" s="1032" t="s">
        <v>3601</v>
      </c>
      <c r="BJ127" s="390"/>
      <c r="BK127" s="1032" t="s">
        <v>3595</v>
      </c>
      <c r="BL127" s="1195">
        <v>2010</v>
      </c>
      <c r="BM127" s="1032" t="s">
        <v>8</v>
      </c>
      <c r="BN127" s="1198">
        <v>20</v>
      </c>
      <c r="BO127" s="1032"/>
      <c r="BP127" s="1202" t="s">
        <v>3693</v>
      </c>
      <c r="BQ127" s="457"/>
      <c r="BR127" s="412"/>
      <c r="BS127" s="581"/>
      <c r="BT127" s="580"/>
      <c r="BU127" s="580"/>
      <c r="BV127" s="1056"/>
      <c r="BW127" s="364"/>
      <c r="BX127" s="364"/>
      <c r="BY127" s="364"/>
      <c r="BZ127" s="364"/>
      <c r="CA127" s="364"/>
      <c r="CB127" s="364"/>
      <c r="CC127" s="364"/>
      <c r="CD127" s="364"/>
      <c r="CE127" s="364"/>
      <c r="CF127" s="364"/>
      <c r="CG127" s="364"/>
      <c r="CH127" s="364"/>
      <c r="CI127" s="364"/>
    </row>
    <row r="128" spans="1:87" s="374" customFormat="1" ht="12.75" customHeight="1">
      <c r="A128" s="1061"/>
      <c r="B128" s="1191"/>
      <c r="C128" s="1077"/>
      <c r="D128" s="478" t="s">
        <v>3469</v>
      </c>
      <c r="E128" s="388"/>
      <c r="F128" s="477">
        <v>42110</v>
      </c>
      <c r="G128" s="476">
        <v>102430</v>
      </c>
      <c r="H128" s="477">
        <v>38220</v>
      </c>
      <c r="I128" s="476">
        <v>98540</v>
      </c>
      <c r="J128" s="583" t="s">
        <v>3595</v>
      </c>
      <c r="K128" s="475">
        <v>390</v>
      </c>
      <c r="L128" s="474">
        <v>920</v>
      </c>
      <c r="M128" s="473" t="s">
        <v>50</v>
      </c>
      <c r="N128" s="475">
        <v>350</v>
      </c>
      <c r="O128" s="474">
        <v>880</v>
      </c>
      <c r="P128" s="473" t="s">
        <v>50</v>
      </c>
      <c r="Q128" s="583" t="s">
        <v>3595</v>
      </c>
      <c r="R128" s="383">
        <v>7500</v>
      </c>
      <c r="S128" s="480">
        <v>70</v>
      </c>
      <c r="T128" s="1082"/>
      <c r="U128" s="581"/>
      <c r="V128" s="593">
        <v>647800</v>
      </c>
      <c r="W128" s="1032"/>
      <c r="X128" s="596">
        <v>6470</v>
      </c>
      <c r="Y128" s="485"/>
      <c r="Z128" s="1035"/>
      <c r="AA128" s="596"/>
      <c r="AB128" s="1192"/>
      <c r="AC128" s="392"/>
      <c r="AD128" s="392"/>
      <c r="AE128" s="1082"/>
      <c r="AF128" s="464"/>
      <c r="AG128" s="1193"/>
      <c r="AH128" s="429" t="s">
        <v>55</v>
      </c>
      <c r="AI128" s="470">
        <v>2200</v>
      </c>
      <c r="AJ128" s="469">
        <v>2400</v>
      </c>
      <c r="AK128" s="471">
        <v>1500</v>
      </c>
      <c r="AL128" s="469">
        <v>1500</v>
      </c>
      <c r="AM128" s="1194"/>
      <c r="AN128" s="429" t="s">
        <v>54</v>
      </c>
      <c r="AO128" s="470">
        <v>2800</v>
      </c>
      <c r="AP128" s="469">
        <v>3100</v>
      </c>
      <c r="AQ128" s="468">
        <v>1900</v>
      </c>
      <c r="AR128" s="467">
        <v>1900</v>
      </c>
      <c r="AS128" s="1032"/>
      <c r="AT128" s="593">
        <v>2810</v>
      </c>
      <c r="AU128" s="1194"/>
      <c r="AV128" s="1210"/>
      <c r="AW128" s="1032"/>
      <c r="AX128" s="1196"/>
      <c r="AY128" s="1032"/>
      <c r="AZ128" s="1199"/>
      <c r="BA128" s="1032"/>
      <c r="BB128" s="593"/>
      <c r="BC128" s="1032"/>
      <c r="BD128" s="1203"/>
      <c r="BE128" s="1032"/>
      <c r="BF128" s="479">
        <v>970</v>
      </c>
      <c r="BG128" s="1032"/>
      <c r="BH128" s="479">
        <v>3460</v>
      </c>
      <c r="BI128" s="1032"/>
      <c r="BJ128" s="479">
        <v>2220</v>
      </c>
      <c r="BK128" s="1032"/>
      <c r="BL128" s="1196"/>
      <c r="BM128" s="1032"/>
      <c r="BN128" s="1199"/>
      <c r="BO128" s="1032"/>
      <c r="BP128" s="1203"/>
      <c r="BQ128" s="457"/>
      <c r="BR128" s="412"/>
      <c r="BS128" s="581"/>
      <c r="BT128" s="580"/>
      <c r="BU128" s="580"/>
      <c r="BV128" s="1056"/>
      <c r="BW128" s="364"/>
      <c r="BX128" s="364"/>
      <c r="BY128" s="364"/>
      <c r="BZ128" s="364"/>
      <c r="CA128" s="364"/>
      <c r="CB128" s="364"/>
      <c r="CC128" s="364"/>
      <c r="CD128" s="364"/>
      <c r="CE128" s="364"/>
      <c r="CF128" s="364"/>
      <c r="CG128" s="364"/>
      <c r="CH128" s="364"/>
      <c r="CI128" s="364"/>
    </row>
    <row r="129" spans="1:87" s="374" customFormat="1" ht="12.75" customHeight="1">
      <c r="A129" s="1061"/>
      <c r="B129" s="1191"/>
      <c r="C129" s="1204" t="s">
        <v>53</v>
      </c>
      <c r="D129" s="478" t="s">
        <v>3520</v>
      </c>
      <c r="E129" s="388"/>
      <c r="F129" s="477">
        <v>102430</v>
      </c>
      <c r="G129" s="476">
        <v>177450</v>
      </c>
      <c r="H129" s="477">
        <v>98540</v>
      </c>
      <c r="I129" s="476">
        <v>173560</v>
      </c>
      <c r="J129" s="583" t="s">
        <v>3595</v>
      </c>
      <c r="K129" s="475">
        <v>920</v>
      </c>
      <c r="L129" s="474">
        <v>1670</v>
      </c>
      <c r="M129" s="473" t="s">
        <v>50</v>
      </c>
      <c r="N129" s="475">
        <v>880</v>
      </c>
      <c r="O129" s="474">
        <v>1630</v>
      </c>
      <c r="P129" s="473" t="s">
        <v>50</v>
      </c>
      <c r="Q129" s="380"/>
      <c r="R129" s="392"/>
      <c r="S129" s="455"/>
      <c r="T129" s="1082"/>
      <c r="U129" s="581"/>
      <c r="V129" s="488"/>
      <c r="W129" s="1032"/>
      <c r="X129" s="490"/>
      <c r="Y129" s="489"/>
      <c r="Z129" s="1035"/>
      <c r="AA129" s="488"/>
      <c r="AB129" s="1192"/>
      <c r="AC129" s="392"/>
      <c r="AD129" s="392"/>
      <c r="AE129" s="1082"/>
      <c r="AF129" s="464"/>
      <c r="AG129" s="1193"/>
      <c r="AH129" s="429" t="s">
        <v>52</v>
      </c>
      <c r="AI129" s="470">
        <v>2000</v>
      </c>
      <c r="AJ129" s="469">
        <v>2200</v>
      </c>
      <c r="AK129" s="471">
        <v>1400</v>
      </c>
      <c r="AL129" s="469">
        <v>1400</v>
      </c>
      <c r="AM129" s="1194"/>
      <c r="AN129" s="429" t="s">
        <v>51</v>
      </c>
      <c r="AO129" s="470">
        <v>2400</v>
      </c>
      <c r="AP129" s="469">
        <v>2700</v>
      </c>
      <c r="AQ129" s="468">
        <v>1700</v>
      </c>
      <c r="AR129" s="467">
        <v>1700</v>
      </c>
      <c r="AS129" s="1032"/>
      <c r="AT129" s="488"/>
      <c r="AU129" s="485"/>
      <c r="AV129" s="571"/>
      <c r="AW129" s="1032"/>
      <c r="AX129" s="1196"/>
      <c r="AY129" s="1032"/>
      <c r="AZ129" s="1199"/>
      <c r="BA129" s="1032"/>
      <c r="BB129" s="488"/>
      <c r="BC129" s="1032"/>
      <c r="BD129" s="1206">
        <v>0.06</v>
      </c>
      <c r="BE129" s="1032"/>
      <c r="BF129" s="466">
        <v>10</v>
      </c>
      <c r="BG129" s="1032"/>
      <c r="BH129" s="466">
        <v>30</v>
      </c>
      <c r="BI129" s="1032"/>
      <c r="BJ129" s="466">
        <v>20</v>
      </c>
      <c r="BK129" s="1032"/>
      <c r="BL129" s="1196"/>
      <c r="BM129" s="1032"/>
      <c r="BN129" s="1199"/>
      <c r="BO129" s="1032"/>
      <c r="BP129" s="1206">
        <v>0.97</v>
      </c>
      <c r="BQ129" s="457"/>
      <c r="BR129" s="412"/>
      <c r="BS129" s="581"/>
      <c r="BT129" s="580"/>
      <c r="BU129" s="580"/>
      <c r="BV129" s="1056"/>
      <c r="BW129" s="364"/>
      <c r="BX129" s="364"/>
      <c r="BY129" s="364"/>
      <c r="BZ129" s="364"/>
      <c r="CA129" s="364"/>
      <c r="CB129" s="364"/>
      <c r="CC129" s="364"/>
      <c r="CD129" s="364"/>
      <c r="CE129" s="364"/>
      <c r="CF129" s="364"/>
      <c r="CG129" s="364"/>
      <c r="CH129" s="364"/>
      <c r="CI129" s="364"/>
    </row>
    <row r="130" spans="1:87" s="374" customFormat="1" ht="12.75" customHeight="1">
      <c r="A130" s="1061"/>
      <c r="B130" s="1191"/>
      <c r="C130" s="1205"/>
      <c r="D130" s="389" t="s">
        <v>3519</v>
      </c>
      <c r="E130" s="388"/>
      <c r="F130" s="387">
        <v>177450</v>
      </c>
      <c r="G130" s="386"/>
      <c r="H130" s="387">
        <v>173560</v>
      </c>
      <c r="I130" s="386"/>
      <c r="J130" s="583" t="s">
        <v>3595</v>
      </c>
      <c r="K130" s="383">
        <v>1670</v>
      </c>
      <c r="L130" s="385"/>
      <c r="M130" s="384" t="s">
        <v>50</v>
      </c>
      <c r="N130" s="383">
        <v>1630</v>
      </c>
      <c r="O130" s="385"/>
      <c r="P130" s="384" t="s">
        <v>50</v>
      </c>
      <c r="Q130" s="380"/>
      <c r="R130" s="392"/>
      <c r="S130" s="487"/>
      <c r="T130" s="1082"/>
      <c r="U130" s="581"/>
      <c r="V130" s="593" t="s">
        <v>63</v>
      </c>
      <c r="W130" s="1032"/>
      <c r="X130" s="596" t="s">
        <v>63</v>
      </c>
      <c r="Y130" s="602"/>
      <c r="Z130" s="1035"/>
      <c r="AA130" s="593"/>
      <c r="AB130" s="1192"/>
      <c r="AC130" s="392"/>
      <c r="AD130" s="392"/>
      <c r="AE130" s="1082"/>
      <c r="AF130" s="464"/>
      <c r="AG130" s="1193"/>
      <c r="AH130" s="586" t="s">
        <v>49</v>
      </c>
      <c r="AI130" s="462">
        <v>2000</v>
      </c>
      <c r="AJ130" s="461">
        <v>2200</v>
      </c>
      <c r="AK130" s="463">
        <v>1400</v>
      </c>
      <c r="AL130" s="461">
        <v>1400</v>
      </c>
      <c r="AM130" s="1194"/>
      <c r="AN130" s="586" t="s">
        <v>48</v>
      </c>
      <c r="AO130" s="462">
        <v>2200</v>
      </c>
      <c r="AP130" s="461">
        <v>2400</v>
      </c>
      <c r="AQ130" s="460">
        <v>1500</v>
      </c>
      <c r="AR130" s="459">
        <v>1500</v>
      </c>
      <c r="AS130" s="1032"/>
      <c r="AT130" s="593" t="s">
        <v>24</v>
      </c>
      <c r="AU130" s="485"/>
      <c r="AV130" s="414"/>
      <c r="AW130" s="1032"/>
      <c r="AX130" s="1197"/>
      <c r="AY130" s="1032"/>
      <c r="AZ130" s="1200"/>
      <c r="BA130" s="1032"/>
      <c r="BB130" s="593"/>
      <c r="BC130" s="1032"/>
      <c r="BD130" s="1207"/>
      <c r="BE130" s="1032"/>
      <c r="BF130" s="604"/>
      <c r="BG130" s="1032"/>
      <c r="BH130" s="458" t="s">
        <v>3692</v>
      </c>
      <c r="BI130" s="1032"/>
      <c r="BJ130" s="458" t="s">
        <v>3692</v>
      </c>
      <c r="BK130" s="1032"/>
      <c r="BL130" s="1197"/>
      <c r="BM130" s="1032"/>
      <c r="BN130" s="1200"/>
      <c r="BO130" s="1032"/>
      <c r="BP130" s="1206"/>
      <c r="BQ130" s="457"/>
      <c r="BR130" s="412"/>
      <c r="BS130" s="581"/>
      <c r="BT130" s="580"/>
      <c r="BU130" s="580"/>
      <c r="BV130" s="1056"/>
      <c r="BW130" s="364"/>
      <c r="BX130" s="364"/>
      <c r="BY130" s="364"/>
      <c r="BZ130" s="364"/>
      <c r="CA130" s="364"/>
      <c r="CB130" s="364"/>
      <c r="CC130" s="364"/>
      <c r="CD130" s="364"/>
      <c r="CE130" s="364"/>
      <c r="CF130" s="364"/>
      <c r="CG130" s="364"/>
      <c r="CH130" s="364"/>
      <c r="CI130" s="364"/>
    </row>
    <row r="131" spans="1:87" s="374" customFormat="1" ht="12.75" customHeight="1">
      <c r="A131" s="1061"/>
      <c r="B131" s="1190" t="s">
        <v>3525</v>
      </c>
      <c r="C131" s="1076" t="s">
        <v>59</v>
      </c>
      <c r="D131" s="402" t="s">
        <v>3470</v>
      </c>
      <c r="E131" s="388"/>
      <c r="F131" s="401">
        <v>33420</v>
      </c>
      <c r="G131" s="400">
        <v>40920</v>
      </c>
      <c r="H131" s="401">
        <v>29810</v>
      </c>
      <c r="I131" s="400">
        <v>37310</v>
      </c>
      <c r="J131" s="583" t="s">
        <v>3595</v>
      </c>
      <c r="K131" s="399">
        <v>300</v>
      </c>
      <c r="L131" s="398">
        <v>370</v>
      </c>
      <c r="M131" s="397" t="s">
        <v>50</v>
      </c>
      <c r="N131" s="399">
        <v>270</v>
      </c>
      <c r="O131" s="398">
        <v>340</v>
      </c>
      <c r="P131" s="397" t="s">
        <v>50</v>
      </c>
      <c r="Q131" s="583" t="s">
        <v>3595</v>
      </c>
      <c r="R131" s="396">
        <v>7500</v>
      </c>
      <c r="S131" s="484">
        <v>70</v>
      </c>
      <c r="T131" s="1082"/>
      <c r="U131" s="581"/>
      <c r="V131" s="593">
        <v>684600</v>
      </c>
      <c r="W131" s="1032"/>
      <c r="X131" s="596">
        <v>6840</v>
      </c>
      <c r="Y131" s="485"/>
      <c r="Z131" s="1035"/>
      <c r="AA131" s="596"/>
      <c r="AB131" s="1192"/>
      <c r="AC131" s="392"/>
      <c r="AD131" s="392"/>
      <c r="AE131" s="1082"/>
      <c r="AF131" s="464"/>
      <c r="AG131" s="1193" t="s">
        <v>3595</v>
      </c>
      <c r="AH131" s="483" t="s">
        <v>58</v>
      </c>
      <c r="AI131" s="482">
        <v>2400</v>
      </c>
      <c r="AJ131" s="481">
        <v>2700</v>
      </c>
      <c r="AK131" s="471">
        <v>1700</v>
      </c>
      <c r="AL131" s="469">
        <v>1700</v>
      </c>
      <c r="AM131" s="1194" t="s">
        <v>3595</v>
      </c>
      <c r="AN131" s="483" t="s">
        <v>57</v>
      </c>
      <c r="AO131" s="482">
        <v>5500</v>
      </c>
      <c r="AP131" s="481">
        <v>6200</v>
      </c>
      <c r="AQ131" s="468">
        <v>3900</v>
      </c>
      <c r="AR131" s="467">
        <v>3900</v>
      </c>
      <c r="AS131" s="1032"/>
      <c r="AT131" s="593">
        <v>2540</v>
      </c>
      <c r="AU131" s="1194" t="s">
        <v>3595</v>
      </c>
      <c r="AV131" s="1209">
        <v>4500</v>
      </c>
      <c r="AW131" s="1032" t="s">
        <v>3595</v>
      </c>
      <c r="AX131" s="1195">
        <v>1560</v>
      </c>
      <c r="AY131" s="1032" t="s">
        <v>3595</v>
      </c>
      <c r="AZ131" s="1198">
        <v>10</v>
      </c>
      <c r="BA131" s="1032"/>
      <c r="BB131" s="593"/>
      <c r="BC131" s="1032" t="s">
        <v>3601</v>
      </c>
      <c r="BD131" s="1202" t="s">
        <v>56</v>
      </c>
      <c r="BE131" s="1032" t="s">
        <v>3601</v>
      </c>
      <c r="BF131" s="390"/>
      <c r="BG131" s="1032" t="s">
        <v>3601</v>
      </c>
      <c r="BH131" s="390"/>
      <c r="BI131" s="1032" t="s">
        <v>3601</v>
      </c>
      <c r="BJ131" s="390"/>
      <c r="BK131" s="1032" t="s">
        <v>3595</v>
      </c>
      <c r="BL131" s="1195">
        <v>1860</v>
      </c>
      <c r="BM131" s="1032" t="s">
        <v>8</v>
      </c>
      <c r="BN131" s="1198">
        <v>10</v>
      </c>
      <c r="BO131" s="1032"/>
      <c r="BP131" s="1202" t="s">
        <v>3693</v>
      </c>
      <c r="BQ131" s="457"/>
      <c r="BR131" s="412"/>
      <c r="BS131" s="581"/>
      <c r="BT131" s="580"/>
      <c r="BU131" s="580"/>
      <c r="BV131" s="1056"/>
      <c r="BW131" s="364"/>
      <c r="BX131" s="364"/>
      <c r="BY131" s="364"/>
      <c r="BZ131" s="364"/>
      <c r="CA131" s="364"/>
      <c r="CB131" s="364"/>
      <c r="CC131" s="364"/>
      <c r="CD131" s="364"/>
      <c r="CE131" s="364"/>
      <c r="CF131" s="364"/>
      <c r="CG131" s="364"/>
      <c r="CH131" s="364"/>
      <c r="CI131" s="364"/>
    </row>
    <row r="132" spans="1:87" s="374" customFormat="1" ht="12.75" customHeight="1">
      <c r="A132" s="1061"/>
      <c r="B132" s="1191"/>
      <c r="C132" s="1077"/>
      <c r="D132" s="478" t="s">
        <v>3469</v>
      </c>
      <c r="E132" s="388"/>
      <c r="F132" s="477">
        <v>40920</v>
      </c>
      <c r="G132" s="476">
        <v>101240</v>
      </c>
      <c r="H132" s="477">
        <v>37310</v>
      </c>
      <c r="I132" s="476">
        <v>97630</v>
      </c>
      <c r="J132" s="583" t="s">
        <v>3595</v>
      </c>
      <c r="K132" s="475">
        <v>370</v>
      </c>
      <c r="L132" s="474">
        <v>900</v>
      </c>
      <c r="M132" s="473" t="s">
        <v>50</v>
      </c>
      <c r="N132" s="475">
        <v>340</v>
      </c>
      <c r="O132" s="474">
        <v>870</v>
      </c>
      <c r="P132" s="473" t="s">
        <v>50</v>
      </c>
      <c r="Q132" s="583" t="s">
        <v>3595</v>
      </c>
      <c r="R132" s="383">
        <v>7500</v>
      </c>
      <c r="S132" s="480">
        <v>70</v>
      </c>
      <c r="T132" s="1082"/>
      <c r="U132" s="581"/>
      <c r="V132" s="488"/>
      <c r="W132" s="1032"/>
      <c r="X132" s="490"/>
      <c r="Y132" s="489"/>
      <c r="Z132" s="1035"/>
      <c r="AA132" s="488"/>
      <c r="AB132" s="1192"/>
      <c r="AC132" s="392"/>
      <c r="AD132" s="392"/>
      <c r="AE132" s="1082"/>
      <c r="AF132" s="464"/>
      <c r="AG132" s="1193"/>
      <c r="AH132" s="429" t="s">
        <v>55</v>
      </c>
      <c r="AI132" s="470">
        <v>2300</v>
      </c>
      <c r="AJ132" s="469">
        <v>2600</v>
      </c>
      <c r="AK132" s="471">
        <v>1600</v>
      </c>
      <c r="AL132" s="469">
        <v>1600</v>
      </c>
      <c r="AM132" s="1194"/>
      <c r="AN132" s="429" t="s">
        <v>54</v>
      </c>
      <c r="AO132" s="470">
        <v>3000</v>
      </c>
      <c r="AP132" s="469">
        <v>3400</v>
      </c>
      <c r="AQ132" s="468">
        <v>2100</v>
      </c>
      <c r="AR132" s="467">
        <v>2100</v>
      </c>
      <c r="AS132" s="1032"/>
      <c r="AT132" s="488"/>
      <c r="AU132" s="1194"/>
      <c r="AV132" s="1210"/>
      <c r="AW132" s="1032"/>
      <c r="AX132" s="1196"/>
      <c r="AY132" s="1032"/>
      <c r="AZ132" s="1199"/>
      <c r="BA132" s="1032"/>
      <c r="BB132" s="488"/>
      <c r="BC132" s="1032"/>
      <c r="BD132" s="1203"/>
      <c r="BE132" s="1032"/>
      <c r="BF132" s="479">
        <v>900</v>
      </c>
      <c r="BG132" s="1032"/>
      <c r="BH132" s="479">
        <v>3210</v>
      </c>
      <c r="BI132" s="1032"/>
      <c r="BJ132" s="479">
        <v>2060</v>
      </c>
      <c r="BK132" s="1032"/>
      <c r="BL132" s="1196"/>
      <c r="BM132" s="1032"/>
      <c r="BN132" s="1199"/>
      <c r="BO132" s="1032"/>
      <c r="BP132" s="1203"/>
      <c r="BQ132" s="457"/>
      <c r="BR132" s="412"/>
      <c r="BS132" s="581"/>
      <c r="BT132" s="580"/>
      <c r="BU132" s="580"/>
      <c r="BV132" s="1056"/>
      <c r="BW132" s="364"/>
      <c r="BX132" s="364"/>
      <c r="BY132" s="364"/>
      <c r="BZ132" s="364"/>
      <c r="CA132" s="364"/>
      <c r="CB132" s="364"/>
      <c r="CC132" s="364"/>
      <c r="CD132" s="364"/>
      <c r="CE132" s="364"/>
      <c r="CF132" s="364"/>
      <c r="CG132" s="364"/>
      <c r="CH132" s="364"/>
      <c r="CI132" s="364"/>
    </row>
    <row r="133" spans="1:87" s="374" customFormat="1" ht="12.75" customHeight="1">
      <c r="A133" s="1061"/>
      <c r="B133" s="1191"/>
      <c r="C133" s="1204" t="s">
        <v>53</v>
      </c>
      <c r="D133" s="478" t="s">
        <v>3520</v>
      </c>
      <c r="E133" s="388"/>
      <c r="F133" s="477">
        <v>101240</v>
      </c>
      <c r="G133" s="476">
        <v>176260</v>
      </c>
      <c r="H133" s="477">
        <v>97630</v>
      </c>
      <c r="I133" s="476">
        <v>172650</v>
      </c>
      <c r="J133" s="583" t="s">
        <v>3595</v>
      </c>
      <c r="K133" s="475">
        <v>900</v>
      </c>
      <c r="L133" s="474">
        <v>1650</v>
      </c>
      <c r="M133" s="473" t="s">
        <v>50</v>
      </c>
      <c r="N133" s="475">
        <v>870</v>
      </c>
      <c r="O133" s="474">
        <v>1620</v>
      </c>
      <c r="P133" s="473" t="s">
        <v>50</v>
      </c>
      <c r="Q133" s="380"/>
      <c r="R133" s="392"/>
      <c r="S133" s="455"/>
      <c r="T133" s="1082"/>
      <c r="U133" s="581"/>
      <c r="V133" s="593" t="s">
        <v>62</v>
      </c>
      <c r="W133" s="1032"/>
      <c r="X133" s="596" t="s">
        <v>62</v>
      </c>
      <c r="Y133" s="602"/>
      <c r="Z133" s="1035"/>
      <c r="AA133" s="593"/>
      <c r="AB133" s="1192"/>
      <c r="AC133" s="392"/>
      <c r="AD133" s="392"/>
      <c r="AE133" s="1082"/>
      <c r="AF133" s="464"/>
      <c r="AG133" s="1193"/>
      <c r="AH133" s="429" t="s">
        <v>52</v>
      </c>
      <c r="AI133" s="470">
        <v>2200</v>
      </c>
      <c r="AJ133" s="469">
        <v>2400</v>
      </c>
      <c r="AK133" s="471">
        <v>1500</v>
      </c>
      <c r="AL133" s="469">
        <v>1500</v>
      </c>
      <c r="AM133" s="1194"/>
      <c r="AN133" s="429" t="s">
        <v>51</v>
      </c>
      <c r="AO133" s="470">
        <v>2600</v>
      </c>
      <c r="AP133" s="469">
        <v>2900</v>
      </c>
      <c r="AQ133" s="468">
        <v>1800</v>
      </c>
      <c r="AR133" s="467">
        <v>1800</v>
      </c>
      <c r="AS133" s="1032"/>
      <c r="AT133" s="593" t="s">
        <v>25</v>
      </c>
      <c r="AU133" s="485"/>
      <c r="AV133" s="571"/>
      <c r="AW133" s="1032"/>
      <c r="AX133" s="1196"/>
      <c r="AY133" s="1032"/>
      <c r="AZ133" s="1199"/>
      <c r="BA133" s="1032"/>
      <c r="BB133" s="593"/>
      <c r="BC133" s="1032"/>
      <c r="BD133" s="1206">
        <v>0.06</v>
      </c>
      <c r="BE133" s="1032"/>
      <c r="BF133" s="466">
        <v>9</v>
      </c>
      <c r="BG133" s="1032"/>
      <c r="BH133" s="466">
        <v>30</v>
      </c>
      <c r="BI133" s="1032"/>
      <c r="BJ133" s="466">
        <v>20</v>
      </c>
      <c r="BK133" s="1032"/>
      <c r="BL133" s="1196"/>
      <c r="BM133" s="1032"/>
      <c r="BN133" s="1199"/>
      <c r="BO133" s="1032"/>
      <c r="BP133" s="1206">
        <v>0.98</v>
      </c>
      <c r="BQ133" s="457"/>
      <c r="BR133" s="412"/>
      <c r="BS133" s="581"/>
      <c r="BT133" s="580"/>
      <c r="BU133" s="580"/>
      <c r="BV133" s="1056"/>
      <c r="BW133" s="364"/>
      <c r="BX133" s="364"/>
      <c r="BY133" s="364"/>
      <c r="BZ133" s="364"/>
      <c r="CA133" s="364"/>
      <c r="CB133" s="364"/>
      <c r="CC133" s="364"/>
      <c r="CD133" s="364"/>
      <c r="CE133" s="364"/>
      <c r="CF133" s="364"/>
      <c r="CG133" s="364"/>
      <c r="CH133" s="364"/>
      <c r="CI133" s="364"/>
    </row>
    <row r="134" spans="1:87" s="374" customFormat="1" ht="12.75" customHeight="1">
      <c r="A134" s="1061"/>
      <c r="B134" s="1191"/>
      <c r="C134" s="1205"/>
      <c r="D134" s="389" t="s">
        <v>3519</v>
      </c>
      <c r="E134" s="388"/>
      <c r="F134" s="387">
        <v>176260</v>
      </c>
      <c r="G134" s="386"/>
      <c r="H134" s="387">
        <v>172650</v>
      </c>
      <c r="I134" s="386"/>
      <c r="J134" s="583" t="s">
        <v>3595</v>
      </c>
      <c r="K134" s="383">
        <v>1650</v>
      </c>
      <c r="L134" s="385"/>
      <c r="M134" s="384" t="s">
        <v>50</v>
      </c>
      <c r="N134" s="383">
        <v>1620</v>
      </c>
      <c r="O134" s="385"/>
      <c r="P134" s="384" t="s">
        <v>50</v>
      </c>
      <c r="Q134" s="380"/>
      <c r="R134" s="392"/>
      <c r="S134" s="487"/>
      <c r="T134" s="1082"/>
      <c r="U134" s="581"/>
      <c r="V134" s="593">
        <v>721300</v>
      </c>
      <c r="W134" s="1032"/>
      <c r="X134" s="596">
        <v>7210</v>
      </c>
      <c r="Y134" s="485"/>
      <c r="Z134" s="1035"/>
      <c r="AA134" s="596"/>
      <c r="AB134" s="1192"/>
      <c r="AC134" s="392"/>
      <c r="AD134" s="392"/>
      <c r="AE134" s="1082"/>
      <c r="AF134" s="464"/>
      <c r="AG134" s="1193"/>
      <c r="AH134" s="586" t="s">
        <v>49</v>
      </c>
      <c r="AI134" s="462">
        <v>2100</v>
      </c>
      <c r="AJ134" s="461">
        <v>2300</v>
      </c>
      <c r="AK134" s="463">
        <v>1500</v>
      </c>
      <c r="AL134" s="461">
        <v>1500</v>
      </c>
      <c r="AM134" s="1194"/>
      <c r="AN134" s="586" t="s">
        <v>48</v>
      </c>
      <c r="AO134" s="462">
        <v>2400</v>
      </c>
      <c r="AP134" s="461">
        <v>2600</v>
      </c>
      <c r="AQ134" s="460">
        <v>1600</v>
      </c>
      <c r="AR134" s="459">
        <v>1600</v>
      </c>
      <c r="AS134" s="1032"/>
      <c r="AT134" s="593">
        <v>2440</v>
      </c>
      <c r="AU134" s="485"/>
      <c r="AV134" s="414"/>
      <c r="AW134" s="1032"/>
      <c r="AX134" s="1197"/>
      <c r="AY134" s="1032"/>
      <c r="AZ134" s="1200"/>
      <c r="BA134" s="1032"/>
      <c r="BB134" s="593"/>
      <c r="BC134" s="1032"/>
      <c r="BD134" s="1207"/>
      <c r="BE134" s="1032"/>
      <c r="BF134" s="604"/>
      <c r="BG134" s="1032"/>
      <c r="BH134" s="458" t="s">
        <v>3692</v>
      </c>
      <c r="BI134" s="1032"/>
      <c r="BJ134" s="458" t="s">
        <v>3692</v>
      </c>
      <c r="BK134" s="1032"/>
      <c r="BL134" s="1197"/>
      <c r="BM134" s="1032"/>
      <c r="BN134" s="1200"/>
      <c r="BO134" s="1032"/>
      <c r="BP134" s="1206"/>
      <c r="BQ134" s="457"/>
      <c r="BR134" s="412"/>
      <c r="BS134" s="581"/>
      <c r="BT134" s="580"/>
      <c r="BU134" s="580"/>
      <c r="BV134" s="1056"/>
      <c r="BW134" s="364"/>
      <c r="BX134" s="364"/>
      <c r="BY134" s="364"/>
      <c r="BZ134" s="364"/>
      <c r="CA134" s="364"/>
      <c r="CB134" s="364"/>
      <c r="CC134" s="364"/>
      <c r="CD134" s="364"/>
      <c r="CE134" s="364"/>
      <c r="CF134" s="364"/>
      <c r="CG134" s="364"/>
      <c r="CH134" s="364"/>
      <c r="CI134" s="364"/>
    </row>
    <row r="135" spans="1:87" s="374" customFormat="1" ht="12.75" customHeight="1">
      <c r="A135" s="1061"/>
      <c r="B135" s="1190" t="s">
        <v>3524</v>
      </c>
      <c r="C135" s="1076" t="s">
        <v>59</v>
      </c>
      <c r="D135" s="402" t="s">
        <v>3470</v>
      </c>
      <c r="E135" s="388"/>
      <c r="F135" s="401">
        <v>32360</v>
      </c>
      <c r="G135" s="400">
        <v>39860</v>
      </c>
      <c r="H135" s="401">
        <v>28990</v>
      </c>
      <c r="I135" s="400">
        <v>36490</v>
      </c>
      <c r="J135" s="583" t="s">
        <v>3595</v>
      </c>
      <c r="K135" s="399">
        <v>290</v>
      </c>
      <c r="L135" s="398">
        <v>360</v>
      </c>
      <c r="M135" s="397" t="s">
        <v>50</v>
      </c>
      <c r="N135" s="399">
        <v>260</v>
      </c>
      <c r="O135" s="398">
        <v>330</v>
      </c>
      <c r="P135" s="397" t="s">
        <v>50</v>
      </c>
      <c r="Q135" s="583" t="s">
        <v>3595</v>
      </c>
      <c r="R135" s="396">
        <v>7500</v>
      </c>
      <c r="S135" s="484">
        <v>70</v>
      </c>
      <c r="T135" s="1082"/>
      <c r="U135" s="581"/>
      <c r="V135" s="488"/>
      <c r="W135" s="1032"/>
      <c r="X135" s="596"/>
      <c r="Y135" s="485"/>
      <c r="Z135" s="1035"/>
      <c r="AA135" s="596"/>
      <c r="AB135" s="1192"/>
      <c r="AC135" s="392"/>
      <c r="AD135" s="392"/>
      <c r="AE135" s="1082"/>
      <c r="AF135" s="464"/>
      <c r="AG135" s="1193" t="s">
        <v>3595</v>
      </c>
      <c r="AH135" s="483" t="s">
        <v>58</v>
      </c>
      <c r="AI135" s="482">
        <v>2300</v>
      </c>
      <c r="AJ135" s="481">
        <v>2500</v>
      </c>
      <c r="AK135" s="471">
        <v>1600</v>
      </c>
      <c r="AL135" s="469">
        <v>1600</v>
      </c>
      <c r="AM135" s="1194" t="s">
        <v>3595</v>
      </c>
      <c r="AN135" s="483" t="s">
        <v>57</v>
      </c>
      <c r="AO135" s="482">
        <v>5400</v>
      </c>
      <c r="AP135" s="481">
        <v>6000</v>
      </c>
      <c r="AQ135" s="468">
        <v>3700</v>
      </c>
      <c r="AR135" s="467">
        <v>3700</v>
      </c>
      <c r="AS135" s="1032"/>
      <c r="AT135" s="593"/>
      <c r="AU135" s="1194" t="s">
        <v>3595</v>
      </c>
      <c r="AV135" s="1209">
        <v>4500</v>
      </c>
      <c r="AW135" s="1032" t="s">
        <v>3595</v>
      </c>
      <c r="AX135" s="1195">
        <v>1460</v>
      </c>
      <c r="AY135" s="1032" t="s">
        <v>3595</v>
      </c>
      <c r="AZ135" s="1198">
        <v>20</v>
      </c>
      <c r="BA135" s="1032"/>
      <c r="BB135" s="593"/>
      <c r="BC135" s="1032" t="s">
        <v>3601</v>
      </c>
      <c r="BD135" s="1202" t="s">
        <v>56</v>
      </c>
      <c r="BE135" s="1032" t="s">
        <v>3601</v>
      </c>
      <c r="BF135" s="390"/>
      <c r="BG135" s="1032" t="s">
        <v>3601</v>
      </c>
      <c r="BH135" s="390"/>
      <c r="BI135" s="1032" t="s">
        <v>3601</v>
      </c>
      <c r="BJ135" s="390"/>
      <c r="BK135" s="1032" t="s">
        <v>3595</v>
      </c>
      <c r="BL135" s="1195">
        <v>1740</v>
      </c>
      <c r="BM135" s="1032" t="s">
        <v>8</v>
      </c>
      <c r="BN135" s="1198">
        <v>10</v>
      </c>
      <c r="BO135" s="1032"/>
      <c r="BP135" s="1202" t="s">
        <v>3693</v>
      </c>
      <c r="BQ135" s="457"/>
      <c r="BR135" s="412"/>
      <c r="BS135" s="581"/>
      <c r="BT135" s="580"/>
      <c r="BU135" s="580"/>
      <c r="BV135" s="1056"/>
      <c r="BW135" s="364"/>
      <c r="BX135" s="364"/>
      <c r="BY135" s="364"/>
      <c r="BZ135" s="364"/>
      <c r="CA135" s="364"/>
      <c r="CB135" s="364"/>
      <c r="CC135" s="364"/>
      <c r="CD135" s="364"/>
      <c r="CE135" s="364"/>
      <c r="CF135" s="364"/>
      <c r="CG135" s="364"/>
      <c r="CH135" s="364"/>
      <c r="CI135" s="364"/>
    </row>
    <row r="136" spans="1:87" s="374" customFormat="1" ht="12.75" customHeight="1">
      <c r="A136" s="1061"/>
      <c r="B136" s="1191"/>
      <c r="C136" s="1077"/>
      <c r="D136" s="478" t="s">
        <v>3469</v>
      </c>
      <c r="E136" s="388"/>
      <c r="F136" s="477">
        <v>39860</v>
      </c>
      <c r="G136" s="476">
        <v>100180</v>
      </c>
      <c r="H136" s="477">
        <v>36490</v>
      </c>
      <c r="I136" s="476">
        <v>96810</v>
      </c>
      <c r="J136" s="583" t="s">
        <v>3595</v>
      </c>
      <c r="K136" s="475">
        <v>360</v>
      </c>
      <c r="L136" s="474">
        <v>890</v>
      </c>
      <c r="M136" s="473" t="s">
        <v>50</v>
      </c>
      <c r="N136" s="475">
        <v>330</v>
      </c>
      <c r="O136" s="474">
        <v>860</v>
      </c>
      <c r="P136" s="473" t="s">
        <v>50</v>
      </c>
      <c r="Q136" s="583" t="s">
        <v>3595</v>
      </c>
      <c r="R136" s="383">
        <v>7500</v>
      </c>
      <c r="S136" s="480">
        <v>70</v>
      </c>
      <c r="T136" s="1082"/>
      <c r="U136" s="581"/>
      <c r="V136" s="488"/>
      <c r="W136" s="1032"/>
      <c r="X136" s="596"/>
      <c r="Y136" s="485"/>
      <c r="Z136" s="1035"/>
      <c r="AA136" s="596"/>
      <c r="AB136" s="1192"/>
      <c r="AC136" s="392"/>
      <c r="AD136" s="392"/>
      <c r="AE136" s="1082"/>
      <c r="AF136" s="464"/>
      <c r="AG136" s="1193"/>
      <c r="AH136" s="429" t="s">
        <v>55</v>
      </c>
      <c r="AI136" s="470">
        <v>2200</v>
      </c>
      <c r="AJ136" s="469">
        <v>2400</v>
      </c>
      <c r="AK136" s="471">
        <v>1500</v>
      </c>
      <c r="AL136" s="469">
        <v>1500</v>
      </c>
      <c r="AM136" s="1194"/>
      <c r="AN136" s="429" t="s">
        <v>54</v>
      </c>
      <c r="AO136" s="470">
        <v>2900</v>
      </c>
      <c r="AP136" s="469">
        <v>3300</v>
      </c>
      <c r="AQ136" s="468">
        <v>2000</v>
      </c>
      <c r="AR136" s="467">
        <v>2000</v>
      </c>
      <c r="AS136" s="1032"/>
      <c r="AT136" s="593" t="s">
        <v>26</v>
      </c>
      <c r="AU136" s="1194"/>
      <c r="AV136" s="1210"/>
      <c r="AW136" s="1032"/>
      <c r="AX136" s="1196"/>
      <c r="AY136" s="1032"/>
      <c r="AZ136" s="1199"/>
      <c r="BA136" s="1032"/>
      <c r="BB136" s="593"/>
      <c r="BC136" s="1032"/>
      <c r="BD136" s="1203"/>
      <c r="BE136" s="1032"/>
      <c r="BF136" s="479">
        <v>840</v>
      </c>
      <c r="BG136" s="1032"/>
      <c r="BH136" s="479">
        <v>3000</v>
      </c>
      <c r="BI136" s="1032"/>
      <c r="BJ136" s="479">
        <v>1920</v>
      </c>
      <c r="BK136" s="1032"/>
      <c r="BL136" s="1196"/>
      <c r="BM136" s="1032"/>
      <c r="BN136" s="1199"/>
      <c r="BO136" s="1032"/>
      <c r="BP136" s="1203"/>
      <c r="BQ136" s="457"/>
      <c r="BR136" s="412"/>
      <c r="BS136" s="581"/>
      <c r="BT136" s="580"/>
      <c r="BU136" s="580"/>
      <c r="BV136" s="1056"/>
      <c r="BW136" s="364"/>
      <c r="BX136" s="364"/>
      <c r="BY136" s="364"/>
      <c r="BZ136" s="364"/>
      <c r="CA136" s="364"/>
      <c r="CB136" s="364"/>
      <c r="CC136" s="364"/>
      <c r="CD136" s="364"/>
      <c r="CE136" s="364"/>
      <c r="CF136" s="364"/>
      <c r="CG136" s="364"/>
      <c r="CH136" s="364"/>
      <c r="CI136" s="364"/>
    </row>
    <row r="137" spans="1:87" s="374" customFormat="1" ht="12.75" customHeight="1">
      <c r="A137" s="1061"/>
      <c r="B137" s="1191"/>
      <c r="C137" s="1204" t="s">
        <v>53</v>
      </c>
      <c r="D137" s="478" t="s">
        <v>3520</v>
      </c>
      <c r="E137" s="388"/>
      <c r="F137" s="477">
        <v>100180</v>
      </c>
      <c r="G137" s="476">
        <v>175200</v>
      </c>
      <c r="H137" s="477">
        <v>96810</v>
      </c>
      <c r="I137" s="476">
        <v>171830</v>
      </c>
      <c r="J137" s="583" t="s">
        <v>3595</v>
      </c>
      <c r="K137" s="475">
        <v>890</v>
      </c>
      <c r="L137" s="474">
        <v>1640</v>
      </c>
      <c r="M137" s="473" t="s">
        <v>50</v>
      </c>
      <c r="N137" s="475">
        <v>860</v>
      </c>
      <c r="O137" s="474">
        <v>1610</v>
      </c>
      <c r="P137" s="473" t="s">
        <v>50</v>
      </c>
      <c r="Q137" s="380"/>
      <c r="R137" s="392"/>
      <c r="S137" s="455"/>
      <c r="T137" s="1082"/>
      <c r="U137" s="581"/>
      <c r="V137" s="488"/>
      <c r="W137" s="1032"/>
      <c r="X137" s="596"/>
      <c r="Y137" s="485"/>
      <c r="Z137" s="1035"/>
      <c r="AA137" s="596"/>
      <c r="AB137" s="1192"/>
      <c r="AC137" s="392"/>
      <c r="AD137" s="392"/>
      <c r="AE137" s="1082"/>
      <c r="AF137" s="464"/>
      <c r="AG137" s="1193"/>
      <c r="AH137" s="429" t="s">
        <v>52</v>
      </c>
      <c r="AI137" s="470">
        <v>2100</v>
      </c>
      <c r="AJ137" s="469">
        <v>2300</v>
      </c>
      <c r="AK137" s="471">
        <v>1400</v>
      </c>
      <c r="AL137" s="469">
        <v>1400</v>
      </c>
      <c r="AM137" s="1194"/>
      <c r="AN137" s="429" t="s">
        <v>51</v>
      </c>
      <c r="AO137" s="470">
        <v>2500</v>
      </c>
      <c r="AP137" s="469">
        <v>2800</v>
      </c>
      <c r="AQ137" s="468">
        <v>1800</v>
      </c>
      <c r="AR137" s="467">
        <v>1800</v>
      </c>
      <c r="AS137" s="1032"/>
      <c r="AT137" s="593">
        <v>2360</v>
      </c>
      <c r="AU137" s="485"/>
      <c r="AV137" s="571"/>
      <c r="AW137" s="1032"/>
      <c r="AX137" s="1196"/>
      <c r="AY137" s="1032"/>
      <c r="AZ137" s="1199"/>
      <c r="BA137" s="1032"/>
      <c r="BB137" s="593"/>
      <c r="BC137" s="1032"/>
      <c r="BD137" s="1206">
        <v>0.06</v>
      </c>
      <c r="BE137" s="1032"/>
      <c r="BF137" s="466">
        <v>8</v>
      </c>
      <c r="BG137" s="1032"/>
      <c r="BH137" s="466">
        <v>30</v>
      </c>
      <c r="BI137" s="1032"/>
      <c r="BJ137" s="466">
        <v>10</v>
      </c>
      <c r="BK137" s="1032"/>
      <c r="BL137" s="1196"/>
      <c r="BM137" s="1032"/>
      <c r="BN137" s="1199"/>
      <c r="BO137" s="1032"/>
      <c r="BP137" s="1206">
        <v>0.98</v>
      </c>
      <c r="BQ137" s="457"/>
      <c r="BR137" s="412"/>
      <c r="BS137" s="581"/>
      <c r="BT137" s="580"/>
      <c r="BU137" s="580"/>
      <c r="BV137" s="1056"/>
      <c r="BW137" s="364"/>
      <c r="BX137" s="364"/>
      <c r="BY137" s="364"/>
      <c r="BZ137" s="364"/>
      <c r="CA137" s="364"/>
      <c r="CB137" s="364"/>
      <c r="CC137" s="364"/>
      <c r="CD137" s="364"/>
      <c r="CE137" s="364"/>
      <c r="CF137" s="364"/>
      <c r="CG137" s="364"/>
      <c r="CH137" s="364"/>
      <c r="CI137" s="364"/>
    </row>
    <row r="138" spans="1:87" s="374" customFormat="1" ht="12.75" customHeight="1">
      <c r="A138" s="1061"/>
      <c r="B138" s="1191"/>
      <c r="C138" s="1205"/>
      <c r="D138" s="389" t="s">
        <v>3519</v>
      </c>
      <c r="E138" s="388"/>
      <c r="F138" s="387">
        <v>175200</v>
      </c>
      <c r="G138" s="386"/>
      <c r="H138" s="387">
        <v>171830</v>
      </c>
      <c r="I138" s="386"/>
      <c r="J138" s="583" t="s">
        <v>3595</v>
      </c>
      <c r="K138" s="383">
        <v>1640</v>
      </c>
      <c r="L138" s="385"/>
      <c r="M138" s="384" t="s">
        <v>50</v>
      </c>
      <c r="N138" s="383">
        <v>1610</v>
      </c>
      <c r="O138" s="385"/>
      <c r="P138" s="384" t="s">
        <v>50</v>
      </c>
      <c r="Q138" s="380"/>
      <c r="R138" s="392"/>
      <c r="S138" s="487"/>
      <c r="T138" s="1082"/>
      <c r="U138" s="581"/>
      <c r="V138" s="488"/>
      <c r="W138" s="1032"/>
      <c r="X138" s="596"/>
      <c r="Y138" s="485"/>
      <c r="Z138" s="1035"/>
      <c r="AA138" s="596"/>
      <c r="AB138" s="1192"/>
      <c r="AC138" s="392"/>
      <c r="AD138" s="392"/>
      <c r="AE138" s="1082"/>
      <c r="AF138" s="464"/>
      <c r="AG138" s="1193"/>
      <c r="AH138" s="586" t="s">
        <v>49</v>
      </c>
      <c r="AI138" s="462">
        <v>2000</v>
      </c>
      <c r="AJ138" s="461">
        <v>2200</v>
      </c>
      <c r="AK138" s="463">
        <v>1400</v>
      </c>
      <c r="AL138" s="461">
        <v>1400</v>
      </c>
      <c r="AM138" s="1194"/>
      <c r="AN138" s="586" t="s">
        <v>48</v>
      </c>
      <c r="AO138" s="462">
        <v>2300</v>
      </c>
      <c r="AP138" s="461">
        <v>2500</v>
      </c>
      <c r="AQ138" s="460">
        <v>1600</v>
      </c>
      <c r="AR138" s="459">
        <v>1600</v>
      </c>
      <c r="AS138" s="1032"/>
      <c r="AT138" s="593"/>
      <c r="AU138" s="485"/>
      <c r="AV138" s="414"/>
      <c r="AW138" s="1032"/>
      <c r="AX138" s="1197"/>
      <c r="AY138" s="1032"/>
      <c r="AZ138" s="1200"/>
      <c r="BA138" s="1032"/>
      <c r="BB138" s="593"/>
      <c r="BC138" s="1032"/>
      <c r="BD138" s="1207"/>
      <c r="BE138" s="1032"/>
      <c r="BF138" s="604"/>
      <c r="BG138" s="1032"/>
      <c r="BH138" s="458" t="s">
        <v>3692</v>
      </c>
      <c r="BI138" s="1032"/>
      <c r="BJ138" s="458" t="s">
        <v>3692</v>
      </c>
      <c r="BK138" s="1032"/>
      <c r="BL138" s="1197"/>
      <c r="BM138" s="1032"/>
      <c r="BN138" s="1200"/>
      <c r="BO138" s="1032"/>
      <c r="BP138" s="1206"/>
      <c r="BQ138" s="457"/>
      <c r="BR138" s="412"/>
      <c r="BS138" s="581"/>
      <c r="BT138" s="580"/>
      <c r="BU138" s="580"/>
      <c r="BV138" s="1056"/>
      <c r="BW138" s="364"/>
      <c r="BX138" s="364"/>
      <c r="BY138" s="364"/>
      <c r="BZ138" s="364"/>
      <c r="CA138" s="364"/>
      <c r="CB138" s="364"/>
      <c r="CC138" s="364"/>
      <c r="CD138" s="364"/>
      <c r="CE138" s="364"/>
      <c r="CF138" s="364"/>
      <c r="CG138" s="364"/>
      <c r="CH138" s="364"/>
      <c r="CI138" s="364"/>
    </row>
    <row r="139" spans="1:87" s="374" customFormat="1" ht="12.75" customHeight="1">
      <c r="A139" s="1061"/>
      <c r="B139" s="1190" t="s">
        <v>3523</v>
      </c>
      <c r="C139" s="1076" t="s">
        <v>59</v>
      </c>
      <c r="D139" s="402" t="s">
        <v>3470</v>
      </c>
      <c r="E139" s="388"/>
      <c r="F139" s="401">
        <v>32300</v>
      </c>
      <c r="G139" s="400">
        <v>39800</v>
      </c>
      <c r="H139" s="401">
        <v>29140</v>
      </c>
      <c r="I139" s="400">
        <v>36640</v>
      </c>
      <c r="J139" s="583" t="s">
        <v>3595</v>
      </c>
      <c r="K139" s="399">
        <v>290</v>
      </c>
      <c r="L139" s="398">
        <v>360</v>
      </c>
      <c r="M139" s="397" t="s">
        <v>50</v>
      </c>
      <c r="N139" s="399">
        <v>260</v>
      </c>
      <c r="O139" s="398">
        <v>330</v>
      </c>
      <c r="P139" s="397" t="s">
        <v>50</v>
      </c>
      <c r="Q139" s="583" t="s">
        <v>3595</v>
      </c>
      <c r="R139" s="396">
        <v>7500</v>
      </c>
      <c r="S139" s="484">
        <v>70</v>
      </c>
      <c r="T139" s="1082"/>
      <c r="U139" s="581"/>
      <c r="V139" s="488"/>
      <c r="W139" s="1032"/>
      <c r="X139" s="596"/>
      <c r="Y139" s="485"/>
      <c r="Z139" s="1035"/>
      <c r="AA139" s="596"/>
      <c r="AB139" s="1192"/>
      <c r="AC139" s="392"/>
      <c r="AD139" s="392"/>
      <c r="AE139" s="1082"/>
      <c r="AF139" s="464"/>
      <c r="AG139" s="1193" t="s">
        <v>3595</v>
      </c>
      <c r="AH139" s="483" t="s">
        <v>58</v>
      </c>
      <c r="AI139" s="482">
        <v>2100</v>
      </c>
      <c r="AJ139" s="481">
        <v>2400</v>
      </c>
      <c r="AK139" s="471">
        <v>1500</v>
      </c>
      <c r="AL139" s="469">
        <v>1500</v>
      </c>
      <c r="AM139" s="1194" t="s">
        <v>3595</v>
      </c>
      <c r="AN139" s="483" t="s">
        <v>57</v>
      </c>
      <c r="AO139" s="482">
        <v>4800</v>
      </c>
      <c r="AP139" s="481">
        <v>5400</v>
      </c>
      <c r="AQ139" s="468">
        <v>3400</v>
      </c>
      <c r="AR139" s="467">
        <v>3400</v>
      </c>
      <c r="AS139" s="1032"/>
      <c r="AT139" s="593" t="s">
        <v>27</v>
      </c>
      <c r="AU139" s="1194" t="s">
        <v>3595</v>
      </c>
      <c r="AV139" s="1209">
        <v>4500</v>
      </c>
      <c r="AW139" s="1032" t="s">
        <v>3595</v>
      </c>
      <c r="AX139" s="1195">
        <v>1370</v>
      </c>
      <c r="AY139" s="1032" t="s">
        <v>3595</v>
      </c>
      <c r="AZ139" s="1198">
        <v>20</v>
      </c>
      <c r="BA139" s="1032"/>
      <c r="BB139" s="593"/>
      <c r="BC139" s="1032" t="s">
        <v>3601</v>
      </c>
      <c r="BD139" s="1202" t="s">
        <v>56</v>
      </c>
      <c r="BE139" s="1032" t="s">
        <v>3601</v>
      </c>
      <c r="BF139" s="390"/>
      <c r="BG139" s="1032" t="s">
        <v>3601</v>
      </c>
      <c r="BH139" s="390"/>
      <c r="BI139" s="1032" t="s">
        <v>3601</v>
      </c>
      <c r="BJ139" s="390"/>
      <c r="BK139" s="1032" t="s">
        <v>3595</v>
      </c>
      <c r="BL139" s="1195">
        <v>1630</v>
      </c>
      <c r="BM139" s="1032" t="s">
        <v>8</v>
      </c>
      <c r="BN139" s="1198">
        <v>10</v>
      </c>
      <c r="BO139" s="1032"/>
      <c r="BP139" s="1202" t="s">
        <v>3693</v>
      </c>
      <c r="BQ139" s="457"/>
      <c r="BR139" s="412"/>
      <c r="BS139" s="581"/>
      <c r="BT139" s="580"/>
      <c r="BU139" s="580"/>
      <c r="BV139" s="1056"/>
      <c r="BW139" s="364"/>
      <c r="BX139" s="364"/>
      <c r="BY139" s="364"/>
      <c r="BZ139" s="364"/>
      <c r="CA139" s="364"/>
      <c r="CB139" s="364"/>
      <c r="CC139" s="364"/>
      <c r="CD139" s="364"/>
      <c r="CE139" s="364"/>
      <c r="CF139" s="364"/>
      <c r="CG139" s="364"/>
      <c r="CH139" s="364"/>
      <c r="CI139" s="364"/>
    </row>
    <row r="140" spans="1:87" s="374" customFormat="1" ht="12.75" customHeight="1">
      <c r="A140" s="1061"/>
      <c r="B140" s="1191"/>
      <c r="C140" s="1077"/>
      <c r="D140" s="478" t="s">
        <v>3469</v>
      </c>
      <c r="E140" s="388"/>
      <c r="F140" s="477">
        <v>39800</v>
      </c>
      <c r="G140" s="476">
        <v>100120</v>
      </c>
      <c r="H140" s="477">
        <v>36640</v>
      </c>
      <c r="I140" s="476">
        <v>96960</v>
      </c>
      <c r="J140" s="583" t="s">
        <v>3595</v>
      </c>
      <c r="K140" s="475">
        <v>360</v>
      </c>
      <c r="L140" s="474">
        <v>890</v>
      </c>
      <c r="M140" s="473" t="s">
        <v>50</v>
      </c>
      <c r="N140" s="475">
        <v>330</v>
      </c>
      <c r="O140" s="474">
        <v>860</v>
      </c>
      <c r="P140" s="473" t="s">
        <v>50</v>
      </c>
      <c r="Q140" s="583" t="s">
        <v>3595</v>
      </c>
      <c r="R140" s="383">
        <v>7500</v>
      </c>
      <c r="S140" s="480">
        <v>70</v>
      </c>
      <c r="T140" s="1082"/>
      <c r="U140" s="581"/>
      <c r="V140" s="488"/>
      <c r="W140" s="1032"/>
      <c r="X140" s="596"/>
      <c r="Y140" s="485"/>
      <c r="Z140" s="1035"/>
      <c r="AA140" s="596"/>
      <c r="AB140" s="1192"/>
      <c r="AC140" s="392"/>
      <c r="AD140" s="392"/>
      <c r="AE140" s="1082"/>
      <c r="AF140" s="464"/>
      <c r="AG140" s="1193"/>
      <c r="AH140" s="429" t="s">
        <v>55</v>
      </c>
      <c r="AI140" s="470">
        <v>2000</v>
      </c>
      <c r="AJ140" s="469">
        <v>2300</v>
      </c>
      <c r="AK140" s="471">
        <v>1400</v>
      </c>
      <c r="AL140" s="469">
        <v>1400</v>
      </c>
      <c r="AM140" s="1194"/>
      <c r="AN140" s="429" t="s">
        <v>54</v>
      </c>
      <c r="AO140" s="470">
        <v>2600</v>
      </c>
      <c r="AP140" s="469">
        <v>2900</v>
      </c>
      <c r="AQ140" s="468">
        <v>1800</v>
      </c>
      <c r="AR140" s="467">
        <v>1800</v>
      </c>
      <c r="AS140" s="1032"/>
      <c r="AT140" s="593">
        <v>2150</v>
      </c>
      <c r="AU140" s="1194"/>
      <c r="AV140" s="1210"/>
      <c r="AW140" s="1032"/>
      <c r="AX140" s="1196"/>
      <c r="AY140" s="1032"/>
      <c r="AZ140" s="1199"/>
      <c r="BA140" s="1032"/>
      <c r="BB140" s="593"/>
      <c r="BC140" s="1032"/>
      <c r="BD140" s="1203"/>
      <c r="BE140" s="1032"/>
      <c r="BF140" s="479">
        <v>790</v>
      </c>
      <c r="BG140" s="1032"/>
      <c r="BH140" s="479">
        <v>2810</v>
      </c>
      <c r="BI140" s="1032"/>
      <c r="BJ140" s="479">
        <v>1800</v>
      </c>
      <c r="BK140" s="1032"/>
      <c r="BL140" s="1196"/>
      <c r="BM140" s="1032"/>
      <c r="BN140" s="1199"/>
      <c r="BO140" s="1032"/>
      <c r="BP140" s="1203"/>
      <c r="BQ140" s="457"/>
      <c r="BR140" s="412"/>
      <c r="BS140" s="581"/>
      <c r="BT140" s="580"/>
      <c r="BU140" s="580"/>
      <c r="BV140" s="1056"/>
      <c r="BW140" s="364"/>
      <c r="BX140" s="364"/>
      <c r="BY140" s="364"/>
      <c r="BZ140" s="364"/>
      <c r="CA140" s="364"/>
      <c r="CB140" s="364"/>
      <c r="CC140" s="364"/>
      <c r="CD140" s="364"/>
      <c r="CE140" s="364"/>
      <c r="CF140" s="364"/>
      <c r="CG140" s="364"/>
      <c r="CH140" s="364"/>
      <c r="CI140" s="364"/>
    </row>
    <row r="141" spans="1:87" s="374" customFormat="1" ht="12.75" customHeight="1">
      <c r="A141" s="1061"/>
      <c r="B141" s="1191"/>
      <c r="C141" s="1204" t="s">
        <v>53</v>
      </c>
      <c r="D141" s="478" t="s">
        <v>3520</v>
      </c>
      <c r="E141" s="388"/>
      <c r="F141" s="477">
        <v>100120</v>
      </c>
      <c r="G141" s="476">
        <v>175140</v>
      </c>
      <c r="H141" s="477">
        <v>96960</v>
      </c>
      <c r="I141" s="476">
        <v>171980</v>
      </c>
      <c r="J141" s="583" t="s">
        <v>3595</v>
      </c>
      <c r="K141" s="475">
        <v>890</v>
      </c>
      <c r="L141" s="474">
        <v>1640</v>
      </c>
      <c r="M141" s="473" t="s">
        <v>50</v>
      </c>
      <c r="N141" s="475">
        <v>860</v>
      </c>
      <c r="O141" s="474">
        <v>1610</v>
      </c>
      <c r="P141" s="473" t="s">
        <v>50</v>
      </c>
      <c r="Q141" s="380"/>
      <c r="R141" s="392"/>
      <c r="S141" s="455"/>
      <c r="T141" s="1082"/>
      <c r="U141" s="581"/>
      <c r="V141" s="593"/>
      <c r="W141" s="1032"/>
      <c r="X141" s="596"/>
      <c r="Y141" s="485"/>
      <c r="Z141" s="1035"/>
      <c r="AA141" s="596"/>
      <c r="AB141" s="1192"/>
      <c r="AC141" s="392"/>
      <c r="AD141" s="392"/>
      <c r="AE141" s="1082"/>
      <c r="AF141" s="464"/>
      <c r="AG141" s="1193"/>
      <c r="AH141" s="429" t="s">
        <v>52</v>
      </c>
      <c r="AI141" s="470">
        <v>1900</v>
      </c>
      <c r="AJ141" s="469">
        <v>2100</v>
      </c>
      <c r="AK141" s="471">
        <v>1300</v>
      </c>
      <c r="AL141" s="469">
        <v>1300</v>
      </c>
      <c r="AM141" s="1194"/>
      <c r="AN141" s="429" t="s">
        <v>51</v>
      </c>
      <c r="AO141" s="470">
        <v>2300</v>
      </c>
      <c r="AP141" s="469">
        <v>2500</v>
      </c>
      <c r="AQ141" s="468">
        <v>1600</v>
      </c>
      <c r="AR141" s="467">
        <v>1600</v>
      </c>
      <c r="AS141" s="1032"/>
      <c r="AT141" s="593"/>
      <c r="AU141" s="485"/>
      <c r="AV141" s="571"/>
      <c r="AW141" s="1032"/>
      <c r="AX141" s="1196"/>
      <c r="AY141" s="1032"/>
      <c r="AZ141" s="1199"/>
      <c r="BA141" s="1032"/>
      <c r="BB141" s="593"/>
      <c r="BC141" s="1032"/>
      <c r="BD141" s="1206">
        <v>0.06</v>
      </c>
      <c r="BE141" s="1032"/>
      <c r="BF141" s="466">
        <v>8</v>
      </c>
      <c r="BG141" s="1032"/>
      <c r="BH141" s="466">
        <v>20</v>
      </c>
      <c r="BI141" s="1032"/>
      <c r="BJ141" s="466">
        <v>10</v>
      </c>
      <c r="BK141" s="1032"/>
      <c r="BL141" s="1196"/>
      <c r="BM141" s="1032"/>
      <c r="BN141" s="1199"/>
      <c r="BO141" s="1032"/>
      <c r="BP141" s="1206">
        <v>0.98</v>
      </c>
      <c r="BQ141" s="457"/>
      <c r="BR141" s="412"/>
      <c r="BS141" s="581"/>
      <c r="BT141" s="580"/>
      <c r="BU141" s="580"/>
      <c r="BV141" s="1056"/>
      <c r="BW141" s="364"/>
      <c r="BX141" s="364"/>
      <c r="BY141" s="364"/>
      <c r="BZ141" s="364"/>
      <c r="CA141" s="364"/>
      <c r="CB141" s="364"/>
      <c r="CC141" s="364"/>
      <c r="CD141" s="364"/>
      <c r="CE141" s="364"/>
      <c r="CF141" s="364"/>
      <c r="CG141" s="364"/>
      <c r="CH141" s="364"/>
      <c r="CI141" s="364"/>
    </row>
    <row r="142" spans="1:87" s="374" customFormat="1" ht="12.75" customHeight="1">
      <c r="A142" s="1061"/>
      <c r="B142" s="1191"/>
      <c r="C142" s="1205"/>
      <c r="D142" s="389" t="s">
        <v>3519</v>
      </c>
      <c r="E142" s="388"/>
      <c r="F142" s="387">
        <v>175140</v>
      </c>
      <c r="G142" s="386"/>
      <c r="H142" s="387">
        <v>171980</v>
      </c>
      <c r="I142" s="386"/>
      <c r="J142" s="583" t="s">
        <v>3595</v>
      </c>
      <c r="K142" s="383">
        <v>1640</v>
      </c>
      <c r="L142" s="385"/>
      <c r="M142" s="384" t="s">
        <v>50</v>
      </c>
      <c r="N142" s="383">
        <v>1610</v>
      </c>
      <c r="O142" s="385"/>
      <c r="P142" s="384" t="s">
        <v>50</v>
      </c>
      <c r="Q142" s="380"/>
      <c r="R142" s="392"/>
      <c r="S142" s="487"/>
      <c r="T142" s="1082"/>
      <c r="U142" s="581"/>
      <c r="V142" s="593"/>
      <c r="W142" s="1032"/>
      <c r="X142" s="596"/>
      <c r="Y142" s="485"/>
      <c r="Z142" s="1035"/>
      <c r="AA142" s="596"/>
      <c r="AB142" s="1192"/>
      <c r="AC142" s="392"/>
      <c r="AD142" s="392"/>
      <c r="AE142" s="1082"/>
      <c r="AF142" s="464"/>
      <c r="AG142" s="1193"/>
      <c r="AH142" s="586" t="s">
        <v>49</v>
      </c>
      <c r="AI142" s="462">
        <v>1800</v>
      </c>
      <c r="AJ142" s="461">
        <v>2000</v>
      </c>
      <c r="AK142" s="463">
        <v>1300</v>
      </c>
      <c r="AL142" s="461">
        <v>1300</v>
      </c>
      <c r="AM142" s="1194"/>
      <c r="AN142" s="586" t="s">
        <v>48</v>
      </c>
      <c r="AO142" s="462">
        <v>2000</v>
      </c>
      <c r="AP142" s="461">
        <v>2300</v>
      </c>
      <c r="AQ142" s="460">
        <v>1400</v>
      </c>
      <c r="AR142" s="459">
        <v>1400</v>
      </c>
      <c r="AS142" s="1032"/>
      <c r="AT142" s="593"/>
      <c r="AU142" s="485"/>
      <c r="AV142" s="414"/>
      <c r="AW142" s="1032"/>
      <c r="AX142" s="1197"/>
      <c r="AY142" s="1032"/>
      <c r="AZ142" s="1200"/>
      <c r="BA142" s="1032"/>
      <c r="BB142" s="593"/>
      <c r="BC142" s="1032"/>
      <c r="BD142" s="1207"/>
      <c r="BE142" s="1032"/>
      <c r="BF142" s="604"/>
      <c r="BG142" s="1032"/>
      <c r="BH142" s="458" t="s">
        <v>3692</v>
      </c>
      <c r="BI142" s="1032"/>
      <c r="BJ142" s="458" t="s">
        <v>3692</v>
      </c>
      <c r="BK142" s="1032"/>
      <c r="BL142" s="1197"/>
      <c r="BM142" s="1032"/>
      <c r="BN142" s="1200"/>
      <c r="BO142" s="1032"/>
      <c r="BP142" s="1206"/>
      <c r="BQ142" s="457"/>
      <c r="BR142" s="412"/>
      <c r="BS142" s="581"/>
      <c r="BT142" s="580"/>
      <c r="BU142" s="580"/>
      <c r="BV142" s="1056"/>
      <c r="BW142" s="364"/>
      <c r="BX142" s="364"/>
      <c r="BY142" s="364"/>
      <c r="BZ142" s="364"/>
      <c r="CA142" s="364"/>
      <c r="CB142" s="364"/>
      <c r="CC142" s="364"/>
      <c r="CD142" s="364"/>
      <c r="CE142" s="364"/>
      <c r="CF142" s="364"/>
      <c r="CG142" s="364"/>
      <c r="CH142" s="364"/>
      <c r="CI142" s="364"/>
    </row>
    <row r="143" spans="1:87" s="374" customFormat="1" ht="12.75" customHeight="1">
      <c r="A143" s="1061"/>
      <c r="B143" s="1190" t="s">
        <v>3522</v>
      </c>
      <c r="C143" s="1076" t="s">
        <v>59</v>
      </c>
      <c r="D143" s="402" t="s">
        <v>3470</v>
      </c>
      <c r="E143" s="388"/>
      <c r="F143" s="401">
        <v>31450</v>
      </c>
      <c r="G143" s="400">
        <v>38950</v>
      </c>
      <c r="H143" s="401">
        <v>28480</v>
      </c>
      <c r="I143" s="400">
        <v>35980</v>
      </c>
      <c r="J143" s="583" t="s">
        <v>3595</v>
      </c>
      <c r="K143" s="399">
        <v>290</v>
      </c>
      <c r="L143" s="398">
        <v>360</v>
      </c>
      <c r="M143" s="397" t="s">
        <v>50</v>
      </c>
      <c r="N143" s="399">
        <v>260</v>
      </c>
      <c r="O143" s="398">
        <v>330</v>
      </c>
      <c r="P143" s="397" t="s">
        <v>50</v>
      </c>
      <c r="Q143" s="583" t="s">
        <v>3595</v>
      </c>
      <c r="R143" s="396">
        <v>7500</v>
      </c>
      <c r="S143" s="484">
        <v>70</v>
      </c>
      <c r="T143" s="1082"/>
      <c r="U143" s="581"/>
      <c r="V143" s="593"/>
      <c r="W143" s="1032"/>
      <c r="X143" s="596"/>
      <c r="Y143" s="485"/>
      <c r="Z143" s="1035"/>
      <c r="AA143" s="596"/>
      <c r="AB143" s="1192"/>
      <c r="AC143" s="392"/>
      <c r="AD143" s="392"/>
      <c r="AE143" s="1082"/>
      <c r="AF143" s="464"/>
      <c r="AG143" s="1193" t="s">
        <v>3595</v>
      </c>
      <c r="AH143" s="483" t="s">
        <v>58</v>
      </c>
      <c r="AI143" s="482">
        <v>2300</v>
      </c>
      <c r="AJ143" s="481">
        <v>2500</v>
      </c>
      <c r="AK143" s="471">
        <v>1600</v>
      </c>
      <c r="AL143" s="469">
        <v>1600</v>
      </c>
      <c r="AM143" s="1194" t="s">
        <v>3595</v>
      </c>
      <c r="AN143" s="483" t="s">
        <v>57</v>
      </c>
      <c r="AO143" s="482">
        <v>5400</v>
      </c>
      <c r="AP143" s="481">
        <v>6000</v>
      </c>
      <c r="AQ143" s="468">
        <v>3700</v>
      </c>
      <c r="AR143" s="467">
        <v>3700</v>
      </c>
      <c r="AS143" s="1032"/>
      <c r="AT143" s="1208" t="s">
        <v>61</v>
      </c>
      <c r="AU143" s="1194" t="s">
        <v>3595</v>
      </c>
      <c r="AV143" s="1209">
        <v>4500</v>
      </c>
      <c r="AW143" s="1032" t="s">
        <v>3595</v>
      </c>
      <c r="AX143" s="1195">
        <v>1290</v>
      </c>
      <c r="AY143" s="1032" t="s">
        <v>3595</v>
      </c>
      <c r="AZ143" s="1198">
        <v>10</v>
      </c>
      <c r="BA143" s="1032"/>
      <c r="BB143" s="1208"/>
      <c r="BC143" s="1032" t="s">
        <v>3601</v>
      </c>
      <c r="BD143" s="1202" t="s">
        <v>56</v>
      </c>
      <c r="BE143" s="1032" t="s">
        <v>3601</v>
      </c>
      <c r="BF143" s="390"/>
      <c r="BG143" s="1032" t="s">
        <v>3601</v>
      </c>
      <c r="BH143" s="390"/>
      <c r="BI143" s="1032" t="s">
        <v>3601</v>
      </c>
      <c r="BJ143" s="390"/>
      <c r="BK143" s="1032" t="s">
        <v>3595</v>
      </c>
      <c r="BL143" s="1195">
        <v>1530</v>
      </c>
      <c r="BM143" s="1032" t="s">
        <v>8</v>
      </c>
      <c r="BN143" s="1198">
        <v>10</v>
      </c>
      <c r="BO143" s="1032"/>
      <c r="BP143" s="1202" t="s">
        <v>3693</v>
      </c>
      <c r="BQ143" s="457"/>
      <c r="BR143" s="412"/>
      <c r="BS143" s="581"/>
      <c r="BT143" s="580"/>
      <c r="BU143" s="580"/>
      <c r="BV143" s="1056"/>
      <c r="BW143" s="364"/>
      <c r="BX143" s="364"/>
      <c r="BY143" s="364"/>
      <c r="BZ143" s="364"/>
      <c r="CA143" s="364"/>
      <c r="CB143" s="364"/>
      <c r="CC143" s="364"/>
      <c r="CD143" s="364"/>
      <c r="CE143" s="364"/>
      <c r="CF143" s="364"/>
      <c r="CG143" s="364"/>
      <c r="CH143" s="364"/>
      <c r="CI143" s="364"/>
    </row>
    <row r="144" spans="1:87" s="374" customFormat="1" ht="12.75" customHeight="1">
      <c r="A144" s="1061"/>
      <c r="B144" s="1191"/>
      <c r="C144" s="1077"/>
      <c r="D144" s="478" t="s">
        <v>3469</v>
      </c>
      <c r="E144" s="388"/>
      <c r="F144" s="477">
        <v>38950</v>
      </c>
      <c r="G144" s="476">
        <v>99270</v>
      </c>
      <c r="H144" s="477">
        <v>35980</v>
      </c>
      <c r="I144" s="476">
        <v>96300</v>
      </c>
      <c r="J144" s="583" t="s">
        <v>3595</v>
      </c>
      <c r="K144" s="475">
        <v>360</v>
      </c>
      <c r="L144" s="474">
        <v>890</v>
      </c>
      <c r="M144" s="473" t="s">
        <v>50</v>
      </c>
      <c r="N144" s="475">
        <v>330</v>
      </c>
      <c r="O144" s="474">
        <v>860</v>
      </c>
      <c r="P144" s="473" t="s">
        <v>50</v>
      </c>
      <c r="Q144" s="583" t="s">
        <v>3595</v>
      </c>
      <c r="R144" s="383">
        <v>7500</v>
      </c>
      <c r="S144" s="480">
        <v>70</v>
      </c>
      <c r="T144" s="1082"/>
      <c r="U144" s="581"/>
      <c r="V144" s="593"/>
      <c r="W144" s="1032"/>
      <c r="X144" s="596"/>
      <c r="Y144" s="485"/>
      <c r="Z144" s="1035"/>
      <c r="AA144" s="596"/>
      <c r="AB144" s="1192"/>
      <c r="AC144" s="392"/>
      <c r="AD144" s="392"/>
      <c r="AE144" s="1082"/>
      <c r="AF144" s="464"/>
      <c r="AG144" s="1193"/>
      <c r="AH144" s="429" t="s">
        <v>55</v>
      </c>
      <c r="AI144" s="470">
        <v>2200</v>
      </c>
      <c r="AJ144" s="469">
        <v>2400</v>
      </c>
      <c r="AK144" s="471">
        <v>1500</v>
      </c>
      <c r="AL144" s="469">
        <v>1500</v>
      </c>
      <c r="AM144" s="1194"/>
      <c r="AN144" s="429" t="s">
        <v>54</v>
      </c>
      <c r="AO144" s="470">
        <v>2900</v>
      </c>
      <c r="AP144" s="469">
        <v>3300</v>
      </c>
      <c r="AQ144" s="468">
        <v>2000</v>
      </c>
      <c r="AR144" s="467">
        <v>2000</v>
      </c>
      <c r="AS144" s="1032"/>
      <c r="AT144" s="1208"/>
      <c r="AU144" s="1194"/>
      <c r="AV144" s="1210"/>
      <c r="AW144" s="1032"/>
      <c r="AX144" s="1196"/>
      <c r="AY144" s="1032"/>
      <c r="AZ144" s="1199"/>
      <c r="BA144" s="1032"/>
      <c r="BB144" s="1208"/>
      <c r="BC144" s="1032"/>
      <c r="BD144" s="1203"/>
      <c r="BE144" s="1032"/>
      <c r="BF144" s="479">
        <v>740</v>
      </c>
      <c r="BG144" s="1032"/>
      <c r="BH144" s="479">
        <v>2640</v>
      </c>
      <c r="BI144" s="1032"/>
      <c r="BJ144" s="479">
        <v>1700</v>
      </c>
      <c r="BK144" s="1032"/>
      <c r="BL144" s="1196"/>
      <c r="BM144" s="1032"/>
      <c r="BN144" s="1199"/>
      <c r="BO144" s="1032"/>
      <c r="BP144" s="1203"/>
      <c r="BQ144" s="457"/>
      <c r="BR144" s="412"/>
      <c r="BS144" s="581"/>
      <c r="BT144" s="580"/>
      <c r="BU144" s="580"/>
      <c r="BV144" s="1056"/>
      <c r="BW144" s="364"/>
      <c r="BX144" s="364"/>
      <c r="BY144" s="364"/>
      <c r="BZ144" s="364"/>
      <c r="CA144" s="364"/>
      <c r="CB144" s="364"/>
      <c r="CC144" s="364"/>
      <c r="CD144" s="364"/>
      <c r="CE144" s="364"/>
      <c r="CF144" s="364"/>
      <c r="CG144" s="364"/>
      <c r="CH144" s="364"/>
      <c r="CI144" s="364"/>
    </row>
    <row r="145" spans="1:87" s="374" customFormat="1" ht="12.75" customHeight="1">
      <c r="A145" s="1061"/>
      <c r="B145" s="1191"/>
      <c r="C145" s="1204" t="s">
        <v>53</v>
      </c>
      <c r="D145" s="478" t="s">
        <v>3520</v>
      </c>
      <c r="E145" s="388"/>
      <c r="F145" s="477">
        <v>99270</v>
      </c>
      <c r="G145" s="476">
        <v>174290</v>
      </c>
      <c r="H145" s="477">
        <v>96300</v>
      </c>
      <c r="I145" s="476">
        <v>171320</v>
      </c>
      <c r="J145" s="583" t="s">
        <v>3595</v>
      </c>
      <c r="K145" s="475">
        <v>890</v>
      </c>
      <c r="L145" s="474">
        <v>1640</v>
      </c>
      <c r="M145" s="473" t="s">
        <v>50</v>
      </c>
      <c r="N145" s="475">
        <v>860</v>
      </c>
      <c r="O145" s="474">
        <v>1610</v>
      </c>
      <c r="P145" s="473" t="s">
        <v>50</v>
      </c>
      <c r="Q145" s="380"/>
      <c r="R145" s="392"/>
      <c r="S145" s="455"/>
      <c r="T145" s="1082"/>
      <c r="U145" s="581"/>
      <c r="V145" s="593"/>
      <c r="W145" s="1032"/>
      <c r="X145" s="596"/>
      <c r="Y145" s="485"/>
      <c r="Z145" s="1035"/>
      <c r="AA145" s="596"/>
      <c r="AB145" s="1192"/>
      <c r="AC145" s="392"/>
      <c r="AD145" s="392"/>
      <c r="AE145" s="1082"/>
      <c r="AF145" s="464"/>
      <c r="AG145" s="1193"/>
      <c r="AH145" s="429" t="s">
        <v>52</v>
      </c>
      <c r="AI145" s="470">
        <v>2100</v>
      </c>
      <c r="AJ145" s="469">
        <v>2300</v>
      </c>
      <c r="AK145" s="471">
        <v>1400</v>
      </c>
      <c r="AL145" s="469">
        <v>1400</v>
      </c>
      <c r="AM145" s="1194"/>
      <c r="AN145" s="429" t="s">
        <v>51</v>
      </c>
      <c r="AO145" s="470">
        <v>2500</v>
      </c>
      <c r="AP145" s="469">
        <v>2800</v>
      </c>
      <c r="AQ145" s="468">
        <v>1800</v>
      </c>
      <c r="AR145" s="467">
        <v>1800</v>
      </c>
      <c r="AS145" s="1032"/>
      <c r="AT145" s="593"/>
      <c r="AU145" s="485"/>
      <c r="AV145" s="571"/>
      <c r="AW145" s="1032"/>
      <c r="AX145" s="1196"/>
      <c r="AY145" s="1032"/>
      <c r="AZ145" s="1199"/>
      <c r="BA145" s="1032"/>
      <c r="BB145" s="593"/>
      <c r="BC145" s="1032"/>
      <c r="BD145" s="1206">
        <v>0.06</v>
      </c>
      <c r="BE145" s="1032"/>
      <c r="BF145" s="466">
        <v>7</v>
      </c>
      <c r="BG145" s="1032"/>
      <c r="BH145" s="466">
        <v>20</v>
      </c>
      <c r="BI145" s="1032"/>
      <c r="BJ145" s="466">
        <v>10</v>
      </c>
      <c r="BK145" s="1032"/>
      <c r="BL145" s="1196"/>
      <c r="BM145" s="1032"/>
      <c r="BN145" s="1199"/>
      <c r="BO145" s="1032"/>
      <c r="BP145" s="1206">
        <v>0.99</v>
      </c>
      <c r="BQ145" s="457"/>
      <c r="BR145" s="412"/>
      <c r="BS145" s="581"/>
      <c r="BT145" s="580"/>
      <c r="BU145" s="580"/>
      <c r="BV145" s="1056"/>
      <c r="BW145" s="364"/>
      <c r="BX145" s="364"/>
      <c r="BY145" s="364"/>
      <c r="BZ145" s="364"/>
      <c r="CA145" s="364"/>
      <c r="CB145" s="364"/>
      <c r="CC145" s="364"/>
      <c r="CD145" s="364"/>
      <c r="CE145" s="364"/>
      <c r="CF145" s="364"/>
      <c r="CG145" s="364"/>
      <c r="CH145" s="364"/>
      <c r="CI145" s="364"/>
    </row>
    <row r="146" spans="1:87" s="374" customFormat="1" ht="12.75" customHeight="1">
      <c r="A146" s="1061"/>
      <c r="B146" s="1191"/>
      <c r="C146" s="1205"/>
      <c r="D146" s="389" t="s">
        <v>3519</v>
      </c>
      <c r="E146" s="388"/>
      <c r="F146" s="387">
        <v>174290</v>
      </c>
      <c r="G146" s="386"/>
      <c r="H146" s="387">
        <v>171320</v>
      </c>
      <c r="I146" s="386"/>
      <c r="J146" s="583" t="s">
        <v>3595</v>
      </c>
      <c r="K146" s="383">
        <v>1640</v>
      </c>
      <c r="L146" s="385"/>
      <c r="M146" s="384" t="s">
        <v>50</v>
      </c>
      <c r="N146" s="383">
        <v>1610</v>
      </c>
      <c r="O146" s="385"/>
      <c r="P146" s="384" t="s">
        <v>50</v>
      </c>
      <c r="Q146" s="380"/>
      <c r="R146" s="392"/>
      <c r="S146" s="487"/>
      <c r="T146" s="1082"/>
      <c r="U146" s="581"/>
      <c r="V146" s="488"/>
      <c r="W146" s="1032"/>
      <c r="X146" s="454"/>
      <c r="Y146" s="485"/>
      <c r="Z146" s="1035"/>
      <c r="AB146" s="1192"/>
      <c r="AC146" s="392"/>
      <c r="AD146" s="392"/>
      <c r="AE146" s="1082"/>
      <c r="AF146" s="464"/>
      <c r="AG146" s="1193"/>
      <c r="AH146" s="586" t="s">
        <v>49</v>
      </c>
      <c r="AI146" s="462">
        <v>1900</v>
      </c>
      <c r="AJ146" s="461">
        <v>2100</v>
      </c>
      <c r="AK146" s="463">
        <v>1300</v>
      </c>
      <c r="AL146" s="461">
        <v>1300</v>
      </c>
      <c r="AM146" s="1194"/>
      <c r="AN146" s="586" t="s">
        <v>48</v>
      </c>
      <c r="AO146" s="462">
        <v>2300</v>
      </c>
      <c r="AP146" s="461">
        <v>2500</v>
      </c>
      <c r="AQ146" s="460">
        <v>1600</v>
      </c>
      <c r="AR146" s="459">
        <v>1600</v>
      </c>
      <c r="AS146" s="1032"/>
      <c r="AT146" s="593"/>
      <c r="AU146" s="485"/>
      <c r="AV146" s="414"/>
      <c r="AW146" s="1032"/>
      <c r="AX146" s="1197"/>
      <c r="AY146" s="1032"/>
      <c r="AZ146" s="1200"/>
      <c r="BA146" s="1032"/>
      <c r="BB146" s="593"/>
      <c r="BC146" s="1032"/>
      <c r="BD146" s="1207"/>
      <c r="BE146" s="1032"/>
      <c r="BF146" s="604"/>
      <c r="BG146" s="1032"/>
      <c r="BH146" s="458" t="s">
        <v>3692</v>
      </c>
      <c r="BI146" s="1032"/>
      <c r="BJ146" s="458" t="s">
        <v>3692</v>
      </c>
      <c r="BK146" s="1032"/>
      <c r="BL146" s="1197"/>
      <c r="BM146" s="1032"/>
      <c r="BN146" s="1200"/>
      <c r="BO146" s="1032"/>
      <c r="BP146" s="1206"/>
      <c r="BQ146" s="457"/>
      <c r="BR146" s="412"/>
      <c r="BS146" s="581"/>
      <c r="BT146" s="580"/>
      <c r="BU146" s="580"/>
      <c r="BV146" s="1056"/>
      <c r="BW146" s="364"/>
      <c r="BX146" s="364"/>
      <c r="BY146" s="364"/>
      <c r="BZ146" s="364"/>
      <c r="CA146" s="364"/>
      <c r="CB146" s="364"/>
      <c r="CC146" s="364"/>
      <c r="CD146" s="364"/>
      <c r="CE146" s="364"/>
      <c r="CF146" s="364"/>
      <c r="CG146" s="364"/>
      <c r="CH146" s="364"/>
      <c r="CI146" s="364"/>
    </row>
    <row r="147" spans="1:87" s="374" customFormat="1" ht="12.75" customHeight="1">
      <c r="A147" s="1061"/>
      <c r="B147" s="1190" t="s">
        <v>3521</v>
      </c>
      <c r="C147" s="1076" t="s">
        <v>59</v>
      </c>
      <c r="D147" s="402" t="s">
        <v>3470</v>
      </c>
      <c r="E147" s="388"/>
      <c r="F147" s="401">
        <v>30680</v>
      </c>
      <c r="G147" s="400">
        <v>38180</v>
      </c>
      <c r="H147" s="401">
        <v>27870</v>
      </c>
      <c r="I147" s="400">
        <v>35370</v>
      </c>
      <c r="J147" s="583" t="s">
        <v>3595</v>
      </c>
      <c r="K147" s="399">
        <v>280</v>
      </c>
      <c r="L147" s="398">
        <v>350</v>
      </c>
      <c r="M147" s="397" t="s">
        <v>50</v>
      </c>
      <c r="N147" s="399">
        <v>250</v>
      </c>
      <c r="O147" s="398">
        <v>320</v>
      </c>
      <c r="P147" s="397" t="s">
        <v>50</v>
      </c>
      <c r="Q147" s="583" t="s">
        <v>3595</v>
      </c>
      <c r="R147" s="396">
        <v>7500</v>
      </c>
      <c r="S147" s="484">
        <v>70</v>
      </c>
      <c r="T147" s="1082"/>
      <c r="U147" s="581"/>
      <c r="V147" s="488"/>
      <c r="W147" s="1032"/>
      <c r="X147" s="454"/>
      <c r="Y147" s="485"/>
      <c r="Z147" s="1035"/>
      <c r="AB147" s="1192"/>
      <c r="AC147" s="392"/>
      <c r="AD147" s="392"/>
      <c r="AE147" s="1082"/>
      <c r="AF147" s="464"/>
      <c r="AG147" s="1193" t="s">
        <v>3595</v>
      </c>
      <c r="AH147" s="483" t="s">
        <v>58</v>
      </c>
      <c r="AI147" s="482">
        <v>2200</v>
      </c>
      <c r="AJ147" s="481">
        <v>2400</v>
      </c>
      <c r="AK147" s="471">
        <v>1500</v>
      </c>
      <c r="AL147" s="469">
        <v>1500</v>
      </c>
      <c r="AM147" s="1194" t="s">
        <v>3595</v>
      </c>
      <c r="AN147" s="483" t="s">
        <v>57</v>
      </c>
      <c r="AO147" s="482">
        <v>4800</v>
      </c>
      <c r="AP147" s="481">
        <v>5400</v>
      </c>
      <c r="AQ147" s="468">
        <v>3400</v>
      </c>
      <c r="AR147" s="467">
        <v>3400</v>
      </c>
      <c r="AS147" s="1032"/>
      <c r="AT147" s="593"/>
      <c r="AU147" s="1194" t="s">
        <v>3595</v>
      </c>
      <c r="AV147" s="1209">
        <v>4500</v>
      </c>
      <c r="AW147" s="1032" t="s">
        <v>3595</v>
      </c>
      <c r="AX147" s="1195">
        <v>1220</v>
      </c>
      <c r="AY147" s="1032" t="s">
        <v>3595</v>
      </c>
      <c r="AZ147" s="1198">
        <v>10</v>
      </c>
      <c r="BA147" s="1032"/>
      <c r="BB147" s="593"/>
      <c r="BC147" s="1032" t="s">
        <v>3601</v>
      </c>
      <c r="BD147" s="1202" t="s">
        <v>56</v>
      </c>
      <c r="BE147" s="1032" t="s">
        <v>3601</v>
      </c>
      <c r="BF147" s="390"/>
      <c r="BG147" s="1032" t="s">
        <v>3601</v>
      </c>
      <c r="BH147" s="390"/>
      <c r="BI147" s="1032" t="s">
        <v>3601</v>
      </c>
      <c r="BJ147" s="390"/>
      <c r="BK147" s="1032" t="s">
        <v>3595</v>
      </c>
      <c r="BL147" s="1195">
        <v>1450</v>
      </c>
      <c r="BM147" s="1032" t="s">
        <v>8</v>
      </c>
      <c r="BN147" s="1198">
        <v>10</v>
      </c>
      <c r="BO147" s="394"/>
      <c r="BP147" s="1202" t="s">
        <v>3693</v>
      </c>
      <c r="BQ147" s="457"/>
      <c r="BR147" s="412"/>
      <c r="BS147" s="581"/>
      <c r="BT147" s="580"/>
      <c r="BU147" s="580"/>
      <c r="BV147" s="1056"/>
      <c r="BW147" s="364"/>
      <c r="BX147" s="364"/>
      <c r="BY147" s="364"/>
      <c r="BZ147" s="364"/>
      <c r="CA147" s="364"/>
      <c r="CB147" s="364"/>
      <c r="CC147" s="364"/>
      <c r="CD147" s="364"/>
      <c r="CE147" s="364"/>
      <c r="CF147" s="364"/>
      <c r="CG147" s="364"/>
      <c r="CH147" s="364"/>
      <c r="CI147" s="364"/>
    </row>
    <row r="148" spans="1:87" s="374" customFormat="1" ht="12.75" customHeight="1">
      <c r="A148" s="1061"/>
      <c r="B148" s="1191"/>
      <c r="C148" s="1077"/>
      <c r="D148" s="478" t="s">
        <v>3469</v>
      </c>
      <c r="E148" s="388"/>
      <c r="F148" s="477">
        <v>38180</v>
      </c>
      <c r="G148" s="476">
        <v>98500</v>
      </c>
      <c r="H148" s="477">
        <v>35370</v>
      </c>
      <c r="I148" s="476">
        <v>95690</v>
      </c>
      <c r="J148" s="583" t="s">
        <v>3595</v>
      </c>
      <c r="K148" s="475">
        <v>350</v>
      </c>
      <c r="L148" s="474">
        <v>880</v>
      </c>
      <c r="M148" s="473" t="s">
        <v>50</v>
      </c>
      <c r="N148" s="475">
        <v>320</v>
      </c>
      <c r="O148" s="474">
        <v>850</v>
      </c>
      <c r="P148" s="473" t="s">
        <v>50</v>
      </c>
      <c r="Q148" s="583" t="s">
        <v>3595</v>
      </c>
      <c r="R148" s="383">
        <v>7500</v>
      </c>
      <c r="S148" s="480">
        <v>70</v>
      </c>
      <c r="T148" s="1082"/>
      <c r="U148" s="581"/>
      <c r="V148" s="593"/>
      <c r="W148" s="1032"/>
      <c r="X148" s="596"/>
      <c r="Y148" s="485"/>
      <c r="Z148" s="1035"/>
      <c r="AA148" s="596"/>
      <c r="AB148" s="1192"/>
      <c r="AC148" s="392"/>
      <c r="AD148" s="392"/>
      <c r="AE148" s="1082"/>
      <c r="AF148" s="464"/>
      <c r="AG148" s="1193"/>
      <c r="AH148" s="429" t="s">
        <v>55</v>
      </c>
      <c r="AI148" s="470">
        <v>2100</v>
      </c>
      <c r="AJ148" s="469">
        <v>2300</v>
      </c>
      <c r="AK148" s="471">
        <v>1400</v>
      </c>
      <c r="AL148" s="469">
        <v>1400</v>
      </c>
      <c r="AM148" s="1194"/>
      <c r="AN148" s="429" t="s">
        <v>54</v>
      </c>
      <c r="AO148" s="470">
        <v>2600</v>
      </c>
      <c r="AP148" s="469">
        <v>2900</v>
      </c>
      <c r="AQ148" s="468">
        <v>1800</v>
      </c>
      <c r="AR148" s="467">
        <v>1800</v>
      </c>
      <c r="AS148" s="1032"/>
      <c r="AT148" s="593"/>
      <c r="AU148" s="1194"/>
      <c r="AV148" s="1210"/>
      <c r="AW148" s="1032"/>
      <c r="AX148" s="1196"/>
      <c r="AY148" s="1032"/>
      <c r="AZ148" s="1199"/>
      <c r="BA148" s="1032"/>
      <c r="BB148" s="593"/>
      <c r="BC148" s="1032"/>
      <c r="BD148" s="1203"/>
      <c r="BE148" s="1032"/>
      <c r="BF148" s="479">
        <v>700</v>
      </c>
      <c r="BG148" s="1032"/>
      <c r="BH148" s="479">
        <v>2500</v>
      </c>
      <c r="BI148" s="1032"/>
      <c r="BJ148" s="479">
        <v>1600</v>
      </c>
      <c r="BK148" s="1032"/>
      <c r="BL148" s="1196"/>
      <c r="BM148" s="1032"/>
      <c r="BN148" s="1199"/>
      <c r="BO148" s="394"/>
      <c r="BP148" s="1203"/>
      <c r="BQ148" s="457"/>
      <c r="BR148" s="412"/>
      <c r="BS148" s="581"/>
      <c r="BT148" s="580"/>
      <c r="BU148" s="580"/>
      <c r="BV148" s="1056"/>
      <c r="BW148" s="364"/>
      <c r="BX148" s="364"/>
      <c r="BY148" s="364"/>
      <c r="BZ148" s="364"/>
      <c r="CA148" s="364"/>
      <c r="CB148" s="364"/>
      <c r="CC148" s="364"/>
      <c r="CD148" s="364"/>
      <c r="CE148" s="364"/>
      <c r="CF148" s="364"/>
      <c r="CG148" s="364"/>
      <c r="CH148" s="364"/>
      <c r="CI148" s="364"/>
    </row>
    <row r="149" spans="1:87" s="374" customFormat="1" ht="12.75" customHeight="1">
      <c r="A149" s="1061"/>
      <c r="B149" s="1191"/>
      <c r="C149" s="1204" t="s">
        <v>53</v>
      </c>
      <c r="D149" s="478" t="s">
        <v>3520</v>
      </c>
      <c r="E149" s="388"/>
      <c r="F149" s="477">
        <v>98500</v>
      </c>
      <c r="G149" s="476">
        <v>173520</v>
      </c>
      <c r="H149" s="477">
        <v>95690</v>
      </c>
      <c r="I149" s="476">
        <v>170710</v>
      </c>
      <c r="J149" s="583" t="s">
        <v>3595</v>
      </c>
      <c r="K149" s="475">
        <v>880</v>
      </c>
      <c r="L149" s="474">
        <v>1630</v>
      </c>
      <c r="M149" s="473" t="s">
        <v>50</v>
      </c>
      <c r="N149" s="475">
        <v>850</v>
      </c>
      <c r="O149" s="474">
        <v>1600</v>
      </c>
      <c r="P149" s="473" t="s">
        <v>50</v>
      </c>
      <c r="Q149" s="380"/>
      <c r="R149" s="392"/>
      <c r="S149" s="455"/>
      <c r="T149" s="1082"/>
      <c r="U149" s="581"/>
      <c r="V149" s="593"/>
      <c r="W149" s="1032"/>
      <c r="X149" s="596"/>
      <c r="Y149" s="485"/>
      <c r="Z149" s="1035"/>
      <c r="AA149" s="596"/>
      <c r="AB149" s="1192"/>
      <c r="AC149" s="392"/>
      <c r="AD149" s="392"/>
      <c r="AE149" s="1082"/>
      <c r="AF149" s="464"/>
      <c r="AG149" s="1193"/>
      <c r="AH149" s="429" t="s">
        <v>52</v>
      </c>
      <c r="AI149" s="470">
        <v>1900</v>
      </c>
      <c r="AJ149" s="469">
        <v>2100</v>
      </c>
      <c r="AK149" s="471">
        <v>1300</v>
      </c>
      <c r="AL149" s="469">
        <v>1300</v>
      </c>
      <c r="AM149" s="1194"/>
      <c r="AN149" s="429" t="s">
        <v>51</v>
      </c>
      <c r="AO149" s="470">
        <v>2300</v>
      </c>
      <c r="AP149" s="469">
        <v>2500</v>
      </c>
      <c r="AQ149" s="468">
        <v>1600</v>
      </c>
      <c r="AR149" s="467">
        <v>1600</v>
      </c>
      <c r="AS149" s="1032"/>
      <c r="AT149" s="593"/>
      <c r="AU149" s="485"/>
      <c r="AV149" s="571"/>
      <c r="AW149" s="1032"/>
      <c r="AX149" s="1196"/>
      <c r="AY149" s="1032"/>
      <c r="AZ149" s="1199"/>
      <c r="BA149" s="1032"/>
      <c r="BB149" s="593"/>
      <c r="BC149" s="1032"/>
      <c r="BD149" s="1206">
        <v>0.06</v>
      </c>
      <c r="BE149" s="1032"/>
      <c r="BF149" s="466">
        <v>7</v>
      </c>
      <c r="BG149" s="1032"/>
      <c r="BH149" s="466">
        <v>20</v>
      </c>
      <c r="BI149" s="1032"/>
      <c r="BJ149" s="466">
        <v>10</v>
      </c>
      <c r="BK149" s="1032"/>
      <c r="BL149" s="1196"/>
      <c r="BM149" s="1032"/>
      <c r="BN149" s="1199"/>
      <c r="BO149" s="394"/>
      <c r="BP149" s="1206">
        <v>0.99</v>
      </c>
      <c r="BQ149" s="457"/>
      <c r="BR149" s="412"/>
      <c r="BS149" s="581"/>
      <c r="BT149" s="580"/>
      <c r="BU149" s="580"/>
      <c r="BV149" s="1056"/>
      <c r="BW149" s="364"/>
      <c r="BX149" s="364"/>
      <c r="BY149" s="364"/>
      <c r="BZ149" s="364"/>
      <c r="CA149" s="364"/>
      <c r="CB149" s="364"/>
      <c r="CC149" s="364"/>
      <c r="CD149" s="364"/>
      <c r="CE149" s="364"/>
      <c r="CF149" s="364"/>
      <c r="CG149" s="364"/>
      <c r="CH149" s="364"/>
      <c r="CI149" s="364"/>
    </row>
    <row r="150" spans="1:87" s="374" customFormat="1" ht="12.75" customHeight="1">
      <c r="A150" s="1075"/>
      <c r="B150" s="1191"/>
      <c r="C150" s="1205"/>
      <c r="D150" s="389" t="s">
        <v>3519</v>
      </c>
      <c r="E150" s="388"/>
      <c r="F150" s="387">
        <v>173520</v>
      </c>
      <c r="G150" s="386"/>
      <c r="H150" s="387">
        <v>170710</v>
      </c>
      <c r="I150" s="386"/>
      <c r="J150" s="583" t="s">
        <v>3595</v>
      </c>
      <c r="K150" s="383">
        <v>1630</v>
      </c>
      <c r="L150" s="385"/>
      <c r="M150" s="384" t="s">
        <v>50</v>
      </c>
      <c r="N150" s="383">
        <v>1600</v>
      </c>
      <c r="O150" s="385"/>
      <c r="P150" s="384" t="s">
        <v>50</v>
      </c>
      <c r="Q150" s="380"/>
      <c r="R150" s="392"/>
      <c r="S150" s="456"/>
      <c r="T150" s="1082"/>
      <c r="U150" s="581"/>
      <c r="V150" s="594"/>
      <c r="W150" s="1032"/>
      <c r="X150" s="597"/>
      <c r="Y150" s="485"/>
      <c r="Z150" s="1035"/>
      <c r="AA150" s="597"/>
      <c r="AB150" s="1192"/>
      <c r="AC150" s="392"/>
      <c r="AD150" s="392"/>
      <c r="AE150" s="1082"/>
      <c r="AF150" s="464"/>
      <c r="AG150" s="1193"/>
      <c r="AH150" s="586" t="s">
        <v>49</v>
      </c>
      <c r="AI150" s="462">
        <v>1800</v>
      </c>
      <c r="AJ150" s="461">
        <v>2000</v>
      </c>
      <c r="AK150" s="463">
        <v>1300</v>
      </c>
      <c r="AL150" s="461">
        <v>1300</v>
      </c>
      <c r="AM150" s="1194"/>
      <c r="AN150" s="586" t="s">
        <v>48</v>
      </c>
      <c r="AO150" s="462">
        <v>2000</v>
      </c>
      <c r="AP150" s="461">
        <v>2300</v>
      </c>
      <c r="AQ150" s="460">
        <v>1400</v>
      </c>
      <c r="AR150" s="459">
        <v>1400</v>
      </c>
      <c r="AS150" s="1032"/>
      <c r="AT150" s="594"/>
      <c r="AU150" s="485"/>
      <c r="AV150" s="414"/>
      <c r="AW150" s="1032"/>
      <c r="AX150" s="1197"/>
      <c r="AY150" s="1032"/>
      <c r="AZ150" s="1200"/>
      <c r="BA150" s="1032"/>
      <c r="BB150" s="594"/>
      <c r="BC150" s="1032"/>
      <c r="BD150" s="1207"/>
      <c r="BE150" s="1032"/>
      <c r="BF150" s="604"/>
      <c r="BG150" s="1032"/>
      <c r="BH150" s="458" t="s">
        <v>3692</v>
      </c>
      <c r="BI150" s="1032"/>
      <c r="BJ150" s="458" t="s">
        <v>3692</v>
      </c>
      <c r="BK150" s="1032"/>
      <c r="BL150" s="1197"/>
      <c r="BM150" s="1032"/>
      <c r="BN150" s="1200"/>
      <c r="BO150" s="394"/>
      <c r="BP150" s="1207"/>
      <c r="BQ150" s="457"/>
      <c r="BR150" s="412"/>
      <c r="BS150" s="581"/>
      <c r="BT150" s="580"/>
      <c r="BU150" s="580"/>
      <c r="BV150" s="1056"/>
      <c r="BW150" s="364"/>
      <c r="BX150" s="364"/>
      <c r="BY150" s="364"/>
      <c r="BZ150" s="364"/>
      <c r="CA150" s="364"/>
      <c r="CB150" s="364"/>
      <c r="CC150" s="364"/>
      <c r="CD150" s="364"/>
      <c r="CE150" s="364"/>
      <c r="CF150" s="364"/>
      <c r="CG150" s="364"/>
      <c r="CH150" s="364"/>
      <c r="CI150" s="364"/>
    </row>
    <row r="151" spans="1:87" s="403" customFormat="1" ht="12.75" customHeight="1">
      <c r="A151" s="1060" t="s">
        <v>3616</v>
      </c>
      <c r="B151" s="1201" t="s">
        <v>3538</v>
      </c>
      <c r="C151" s="1076" t="s">
        <v>59</v>
      </c>
      <c r="D151" s="402" t="s">
        <v>3470</v>
      </c>
      <c r="E151" s="388"/>
      <c r="F151" s="401">
        <v>233400</v>
      </c>
      <c r="G151" s="400">
        <v>240840</v>
      </c>
      <c r="H151" s="401">
        <v>183190</v>
      </c>
      <c r="I151" s="400">
        <v>190630</v>
      </c>
      <c r="J151" s="583" t="s">
        <v>3595</v>
      </c>
      <c r="K151" s="399">
        <v>2300</v>
      </c>
      <c r="L151" s="398">
        <v>2370</v>
      </c>
      <c r="M151" s="397" t="s">
        <v>50</v>
      </c>
      <c r="N151" s="399">
        <v>1800</v>
      </c>
      <c r="O151" s="398">
        <v>1870</v>
      </c>
      <c r="P151" s="397" t="s">
        <v>50</v>
      </c>
      <c r="Q151" s="583" t="s">
        <v>3595</v>
      </c>
      <c r="R151" s="396">
        <v>7440</v>
      </c>
      <c r="S151" s="484">
        <v>70</v>
      </c>
      <c r="T151" s="1082" t="s">
        <v>8</v>
      </c>
      <c r="U151" s="581"/>
      <c r="V151" s="592"/>
      <c r="W151" s="1032" t="s">
        <v>3595</v>
      </c>
      <c r="X151" s="595"/>
      <c r="Y151" s="485"/>
      <c r="Z151" s="1035" t="s">
        <v>3697</v>
      </c>
      <c r="AA151" s="595"/>
      <c r="AB151" s="1032" t="s">
        <v>3595</v>
      </c>
      <c r="AC151" s="1213">
        <v>46640</v>
      </c>
      <c r="AD151" s="496"/>
      <c r="AE151" s="1032" t="s">
        <v>3595</v>
      </c>
      <c r="AF151" s="1198">
        <v>390</v>
      </c>
      <c r="AG151" s="1194" t="s">
        <v>3595</v>
      </c>
      <c r="AH151" s="483" t="s">
        <v>58</v>
      </c>
      <c r="AI151" s="482">
        <v>13800</v>
      </c>
      <c r="AJ151" s="481">
        <v>15200</v>
      </c>
      <c r="AK151" s="502">
        <v>9700</v>
      </c>
      <c r="AL151" s="481">
        <v>9700</v>
      </c>
      <c r="AM151" s="1194" t="s">
        <v>3595</v>
      </c>
      <c r="AN151" s="483" t="s">
        <v>57</v>
      </c>
      <c r="AO151" s="482">
        <v>31600</v>
      </c>
      <c r="AP151" s="481">
        <v>35200</v>
      </c>
      <c r="AQ151" s="501">
        <v>22100</v>
      </c>
      <c r="AR151" s="500">
        <v>22100</v>
      </c>
      <c r="AS151" s="1032" t="s">
        <v>8</v>
      </c>
      <c r="AT151" s="593"/>
      <c r="AU151" s="1194" t="s">
        <v>3595</v>
      </c>
      <c r="AV151" s="1209">
        <v>4500</v>
      </c>
      <c r="AW151" s="1032" t="s">
        <v>3595</v>
      </c>
      <c r="AX151" s="1195">
        <v>21830</v>
      </c>
      <c r="AY151" s="1032" t="s">
        <v>3595</v>
      </c>
      <c r="AZ151" s="1198">
        <v>220</v>
      </c>
      <c r="BA151" s="1032" t="s">
        <v>3601</v>
      </c>
      <c r="BB151" s="592"/>
      <c r="BC151" s="1032" t="s">
        <v>3601</v>
      </c>
      <c r="BD151" s="1202" t="s">
        <v>56</v>
      </c>
      <c r="BE151" s="1032" t="s">
        <v>3601</v>
      </c>
      <c r="BF151" s="390"/>
      <c r="BG151" s="1032" t="s">
        <v>3601</v>
      </c>
      <c r="BH151" s="390"/>
      <c r="BI151" s="1032" t="s">
        <v>3601</v>
      </c>
      <c r="BJ151" s="390"/>
      <c r="BK151" s="1032" t="s">
        <v>3595</v>
      </c>
      <c r="BL151" s="1195">
        <v>25910</v>
      </c>
      <c r="BM151" s="1032" t="s">
        <v>8</v>
      </c>
      <c r="BN151" s="1198">
        <v>250</v>
      </c>
      <c r="BO151" s="1032"/>
      <c r="BP151" s="1202" t="s">
        <v>3693</v>
      </c>
      <c r="BQ151" s="457"/>
      <c r="BR151" s="412"/>
      <c r="BS151" s="406"/>
      <c r="BT151" s="580"/>
      <c r="BU151" s="580"/>
      <c r="BV151" s="1056"/>
      <c r="BW151" s="364"/>
      <c r="BX151" s="364"/>
      <c r="BY151" s="364"/>
      <c r="BZ151" s="364"/>
      <c r="CA151" s="364"/>
      <c r="CB151" s="364"/>
      <c r="CC151" s="364"/>
      <c r="CD151" s="364"/>
      <c r="CE151" s="364"/>
      <c r="CF151" s="364"/>
      <c r="CG151" s="364"/>
      <c r="CH151" s="364"/>
      <c r="CI151" s="364"/>
    </row>
    <row r="152" spans="1:87" s="403" customFormat="1" ht="12.75" customHeight="1">
      <c r="A152" s="1061"/>
      <c r="B152" s="1191"/>
      <c r="C152" s="1077"/>
      <c r="D152" s="478" t="s">
        <v>3469</v>
      </c>
      <c r="E152" s="388"/>
      <c r="F152" s="477">
        <v>240840</v>
      </c>
      <c r="G152" s="476">
        <v>300760</v>
      </c>
      <c r="H152" s="477">
        <v>190630</v>
      </c>
      <c r="I152" s="476">
        <v>250550</v>
      </c>
      <c r="J152" s="583" t="s">
        <v>3595</v>
      </c>
      <c r="K152" s="475">
        <v>2370</v>
      </c>
      <c r="L152" s="474">
        <v>2890</v>
      </c>
      <c r="M152" s="473" t="s">
        <v>50</v>
      </c>
      <c r="N152" s="475">
        <v>1870</v>
      </c>
      <c r="O152" s="474">
        <v>2390</v>
      </c>
      <c r="P152" s="473" t="s">
        <v>50</v>
      </c>
      <c r="Q152" s="583" t="s">
        <v>3595</v>
      </c>
      <c r="R152" s="383">
        <v>7440</v>
      </c>
      <c r="S152" s="480">
        <v>70</v>
      </c>
      <c r="T152" s="1082"/>
      <c r="U152" s="581"/>
      <c r="V152" s="593"/>
      <c r="W152" s="1032"/>
      <c r="X152" s="596"/>
      <c r="Y152" s="485"/>
      <c r="Z152" s="1035"/>
      <c r="AA152" s="596"/>
      <c r="AB152" s="1032"/>
      <c r="AC152" s="1214"/>
      <c r="AD152" s="495">
        <v>44960</v>
      </c>
      <c r="AE152" s="1032"/>
      <c r="AF152" s="1199"/>
      <c r="AG152" s="1194"/>
      <c r="AH152" s="429" t="s">
        <v>55</v>
      </c>
      <c r="AI152" s="470">
        <v>13200</v>
      </c>
      <c r="AJ152" s="469">
        <v>14500</v>
      </c>
      <c r="AK152" s="499">
        <v>9200</v>
      </c>
      <c r="AL152" s="469">
        <v>9200</v>
      </c>
      <c r="AM152" s="1194"/>
      <c r="AN152" s="429" t="s">
        <v>54</v>
      </c>
      <c r="AO152" s="470">
        <v>17400</v>
      </c>
      <c r="AP152" s="469">
        <v>19400</v>
      </c>
      <c r="AQ152" s="498">
        <v>12200</v>
      </c>
      <c r="AR152" s="467">
        <v>12200</v>
      </c>
      <c r="AS152" s="1032"/>
      <c r="AT152" s="593"/>
      <c r="AU152" s="1194"/>
      <c r="AV152" s="1210"/>
      <c r="AW152" s="1032"/>
      <c r="AX152" s="1196"/>
      <c r="AY152" s="1032"/>
      <c r="AZ152" s="1199"/>
      <c r="BA152" s="1032"/>
      <c r="BB152" s="593"/>
      <c r="BC152" s="1032"/>
      <c r="BD152" s="1203"/>
      <c r="BE152" s="1032"/>
      <c r="BF152" s="479">
        <v>12720</v>
      </c>
      <c r="BG152" s="1032"/>
      <c r="BH152" s="479">
        <v>44660</v>
      </c>
      <c r="BI152" s="1032"/>
      <c r="BJ152" s="479">
        <v>28540</v>
      </c>
      <c r="BK152" s="1032"/>
      <c r="BL152" s="1196"/>
      <c r="BM152" s="1032"/>
      <c r="BN152" s="1199"/>
      <c r="BO152" s="1032"/>
      <c r="BP152" s="1203"/>
      <c r="BQ152" s="457"/>
      <c r="BR152" s="412"/>
      <c r="BS152" s="406"/>
      <c r="BT152" s="580"/>
      <c r="BU152" s="580"/>
      <c r="BV152" s="1056"/>
      <c r="BW152" s="364"/>
      <c r="BX152" s="364"/>
      <c r="BY152" s="364"/>
      <c r="BZ152" s="364"/>
      <c r="CA152" s="364"/>
      <c r="CB152" s="364"/>
      <c r="CC152" s="364"/>
      <c r="CD152" s="364"/>
      <c r="CE152" s="364"/>
      <c r="CF152" s="364"/>
      <c r="CG152" s="364"/>
      <c r="CH152" s="364"/>
      <c r="CI152" s="364"/>
    </row>
    <row r="153" spans="1:87" s="403" customFormat="1" ht="12.75" customHeight="1">
      <c r="A153" s="1061"/>
      <c r="B153" s="1191"/>
      <c r="C153" s="1204" t="s">
        <v>53</v>
      </c>
      <c r="D153" s="478" t="s">
        <v>3520</v>
      </c>
      <c r="E153" s="388"/>
      <c r="F153" s="477">
        <v>300760</v>
      </c>
      <c r="G153" s="476">
        <v>375200</v>
      </c>
      <c r="H153" s="477">
        <v>250550</v>
      </c>
      <c r="I153" s="476">
        <v>324990</v>
      </c>
      <c r="J153" s="583" t="s">
        <v>3595</v>
      </c>
      <c r="K153" s="475">
        <v>2890</v>
      </c>
      <c r="L153" s="474">
        <v>3640</v>
      </c>
      <c r="M153" s="473" t="s">
        <v>50</v>
      </c>
      <c r="N153" s="475">
        <v>2390</v>
      </c>
      <c r="O153" s="474">
        <v>3140</v>
      </c>
      <c r="P153" s="473" t="s">
        <v>50</v>
      </c>
      <c r="Q153" s="380"/>
      <c r="R153" s="392"/>
      <c r="S153" s="455"/>
      <c r="T153" s="1082"/>
      <c r="U153" s="581"/>
      <c r="V153" s="593"/>
      <c r="W153" s="1032"/>
      <c r="X153" s="596"/>
      <c r="Y153" s="485"/>
      <c r="Z153" s="1035"/>
      <c r="AA153" s="596"/>
      <c r="AB153" s="1032" t="s">
        <v>3595</v>
      </c>
      <c r="AC153" s="1211">
        <v>44960</v>
      </c>
      <c r="AD153" s="493"/>
      <c r="AE153" s="1032"/>
      <c r="AF153" s="1199"/>
      <c r="AG153" s="1194"/>
      <c r="AH153" s="429" t="s">
        <v>52</v>
      </c>
      <c r="AI153" s="470">
        <v>12500</v>
      </c>
      <c r="AJ153" s="469">
        <v>13700</v>
      </c>
      <c r="AK153" s="499">
        <v>8700</v>
      </c>
      <c r="AL153" s="469">
        <v>8700</v>
      </c>
      <c r="AM153" s="1194"/>
      <c r="AN153" s="429" t="s">
        <v>51</v>
      </c>
      <c r="AO153" s="470">
        <v>15200</v>
      </c>
      <c r="AP153" s="469">
        <v>16900</v>
      </c>
      <c r="AQ153" s="498">
        <v>10600</v>
      </c>
      <c r="AR153" s="467">
        <v>10600</v>
      </c>
      <c r="AS153" s="1032"/>
      <c r="AT153" s="593"/>
      <c r="AU153" s="485"/>
      <c r="AV153" s="571"/>
      <c r="AW153" s="1032"/>
      <c r="AX153" s="1196"/>
      <c r="AY153" s="1032"/>
      <c r="AZ153" s="1199"/>
      <c r="BA153" s="1032"/>
      <c r="BB153" s="593"/>
      <c r="BC153" s="1032"/>
      <c r="BD153" s="1206">
        <v>0.05</v>
      </c>
      <c r="BE153" s="1032"/>
      <c r="BF153" s="466">
        <v>120</v>
      </c>
      <c r="BG153" s="1032"/>
      <c r="BH153" s="466">
        <v>440</v>
      </c>
      <c r="BI153" s="1032"/>
      <c r="BJ153" s="466">
        <v>280</v>
      </c>
      <c r="BK153" s="1032"/>
      <c r="BL153" s="1196"/>
      <c r="BM153" s="1032"/>
      <c r="BN153" s="1199"/>
      <c r="BO153" s="1032"/>
      <c r="BP153" s="1206">
        <v>0.61</v>
      </c>
      <c r="BQ153" s="457"/>
      <c r="BR153" s="412"/>
      <c r="BS153" s="406"/>
      <c r="BT153" s="580"/>
      <c r="BU153" s="580"/>
      <c r="BV153" s="1056"/>
      <c r="BW153" s="364"/>
      <c r="BX153" s="364"/>
      <c r="BY153" s="364"/>
      <c r="BZ153" s="364"/>
      <c r="CA153" s="364"/>
      <c r="CB153" s="364"/>
      <c r="CC153" s="364"/>
      <c r="CD153" s="364"/>
      <c r="CE153" s="364"/>
      <c r="CF153" s="364"/>
      <c r="CG153" s="364"/>
      <c r="CH153" s="364"/>
      <c r="CI153" s="364"/>
    </row>
    <row r="154" spans="1:87" s="403" customFormat="1" ht="12.75" customHeight="1">
      <c r="A154" s="1061"/>
      <c r="B154" s="1191"/>
      <c r="C154" s="1205"/>
      <c r="D154" s="389" t="s">
        <v>3519</v>
      </c>
      <c r="E154" s="388"/>
      <c r="F154" s="387">
        <v>375200</v>
      </c>
      <c r="G154" s="386"/>
      <c r="H154" s="387">
        <v>324990</v>
      </c>
      <c r="I154" s="386"/>
      <c r="J154" s="583" t="s">
        <v>3595</v>
      </c>
      <c r="K154" s="383">
        <v>3640</v>
      </c>
      <c r="L154" s="385"/>
      <c r="M154" s="384" t="s">
        <v>50</v>
      </c>
      <c r="N154" s="383">
        <v>3140</v>
      </c>
      <c r="O154" s="385"/>
      <c r="P154" s="384" t="s">
        <v>50</v>
      </c>
      <c r="Q154" s="380"/>
      <c r="R154" s="392"/>
      <c r="S154" s="487"/>
      <c r="T154" s="1082"/>
      <c r="U154" s="581"/>
      <c r="V154" s="593"/>
      <c r="W154" s="1032"/>
      <c r="X154" s="596"/>
      <c r="Y154" s="485"/>
      <c r="Z154" s="1035"/>
      <c r="AA154" s="596"/>
      <c r="AB154" s="1032"/>
      <c r="AC154" s="1212"/>
      <c r="AD154" s="492"/>
      <c r="AE154" s="1032"/>
      <c r="AF154" s="1200"/>
      <c r="AG154" s="1194"/>
      <c r="AH154" s="586" t="s">
        <v>49</v>
      </c>
      <c r="AI154" s="462">
        <v>11800</v>
      </c>
      <c r="AJ154" s="461">
        <v>13000</v>
      </c>
      <c r="AK154" s="463">
        <v>8200</v>
      </c>
      <c r="AL154" s="461">
        <v>8200</v>
      </c>
      <c r="AM154" s="1194"/>
      <c r="AN154" s="586" t="s">
        <v>48</v>
      </c>
      <c r="AO154" s="462">
        <v>13600</v>
      </c>
      <c r="AP154" s="461">
        <v>15100</v>
      </c>
      <c r="AQ154" s="460">
        <v>9500</v>
      </c>
      <c r="AR154" s="459">
        <v>9500</v>
      </c>
      <c r="AS154" s="1032"/>
      <c r="AT154" s="593"/>
      <c r="AU154" s="485"/>
      <c r="AV154" s="414"/>
      <c r="AW154" s="1032"/>
      <c r="AX154" s="1197"/>
      <c r="AY154" s="1032"/>
      <c r="AZ154" s="1200"/>
      <c r="BA154" s="1032"/>
      <c r="BB154" s="593"/>
      <c r="BC154" s="1032"/>
      <c r="BD154" s="1207"/>
      <c r="BE154" s="1032"/>
      <c r="BF154" s="604"/>
      <c r="BG154" s="1032"/>
      <c r="BH154" s="458" t="s">
        <v>3692</v>
      </c>
      <c r="BI154" s="1032"/>
      <c r="BJ154" s="458" t="s">
        <v>3692</v>
      </c>
      <c r="BK154" s="1032"/>
      <c r="BL154" s="1197"/>
      <c r="BM154" s="1032"/>
      <c r="BN154" s="1200"/>
      <c r="BO154" s="1032"/>
      <c r="BP154" s="1206"/>
      <c r="BQ154" s="457"/>
      <c r="BR154" s="412"/>
      <c r="BS154" s="406"/>
      <c r="BT154" s="580"/>
      <c r="BU154" s="580"/>
      <c r="BV154" s="1056"/>
      <c r="BW154" s="364"/>
      <c r="BX154" s="364"/>
      <c r="BY154" s="364"/>
      <c r="BZ154" s="364"/>
      <c r="CA154" s="364"/>
      <c r="CB154" s="364"/>
      <c r="CC154" s="364"/>
      <c r="CD154" s="364"/>
      <c r="CE154" s="364"/>
      <c r="CF154" s="364"/>
      <c r="CG154" s="364"/>
      <c r="CH154" s="364"/>
      <c r="CI154" s="364"/>
    </row>
    <row r="155" spans="1:87" s="403" customFormat="1" ht="12.75" customHeight="1">
      <c r="A155" s="1061"/>
      <c r="B155" s="1201" t="s">
        <v>3537</v>
      </c>
      <c r="C155" s="1076" t="s">
        <v>59</v>
      </c>
      <c r="D155" s="402" t="s">
        <v>3470</v>
      </c>
      <c r="E155" s="388"/>
      <c r="F155" s="401">
        <v>126660</v>
      </c>
      <c r="G155" s="400">
        <v>134100</v>
      </c>
      <c r="H155" s="401">
        <v>101550</v>
      </c>
      <c r="I155" s="400">
        <v>108990</v>
      </c>
      <c r="J155" s="583" t="s">
        <v>3595</v>
      </c>
      <c r="K155" s="399">
        <v>1240</v>
      </c>
      <c r="L155" s="398">
        <v>1310</v>
      </c>
      <c r="M155" s="397" t="s">
        <v>50</v>
      </c>
      <c r="N155" s="399">
        <v>990</v>
      </c>
      <c r="O155" s="398">
        <v>1060</v>
      </c>
      <c r="P155" s="397" t="s">
        <v>50</v>
      </c>
      <c r="Q155" s="583" t="s">
        <v>3595</v>
      </c>
      <c r="R155" s="396">
        <v>7440</v>
      </c>
      <c r="S155" s="484">
        <v>70</v>
      </c>
      <c r="T155" s="1082"/>
      <c r="U155" s="581"/>
      <c r="V155" s="593"/>
      <c r="W155" s="1032"/>
      <c r="X155" s="596"/>
      <c r="Y155" s="485"/>
      <c r="Z155" s="1035"/>
      <c r="AA155" s="596"/>
      <c r="AB155" s="1032" t="s">
        <v>3595</v>
      </c>
      <c r="AC155" s="1213">
        <v>26670</v>
      </c>
      <c r="AD155" s="496"/>
      <c r="AE155" s="1032" t="s">
        <v>3595</v>
      </c>
      <c r="AF155" s="1198">
        <v>190</v>
      </c>
      <c r="AG155" s="1194" t="s">
        <v>3595</v>
      </c>
      <c r="AH155" s="483" t="s">
        <v>58</v>
      </c>
      <c r="AI155" s="482">
        <v>6900</v>
      </c>
      <c r="AJ155" s="481">
        <v>7600</v>
      </c>
      <c r="AK155" s="471">
        <v>4800</v>
      </c>
      <c r="AL155" s="469">
        <v>4800</v>
      </c>
      <c r="AM155" s="1194" t="s">
        <v>3595</v>
      </c>
      <c r="AN155" s="483" t="s">
        <v>57</v>
      </c>
      <c r="AO155" s="482">
        <v>15800</v>
      </c>
      <c r="AP155" s="481">
        <v>17600</v>
      </c>
      <c r="AQ155" s="468">
        <v>11000</v>
      </c>
      <c r="AR155" s="467">
        <v>11000</v>
      </c>
      <c r="AS155" s="1032"/>
      <c r="AT155" s="593"/>
      <c r="AU155" s="1194" t="s">
        <v>3595</v>
      </c>
      <c r="AV155" s="1209">
        <v>4500</v>
      </c>
      <c r="AW155" s="1032" t="s">
        <v>3595</v>
      </c>
      <c r="AX155" s="1195">
        <v>10910</v>
      </c>
      <c r="AY155" s="1032" t="s">
        <v>3595</v>
      </c>
      <c r="AZ155" s="1198">
        <v>110</v>
      </c>
      <c r="BA155" s="1032"/>
      <c r="BB155" s="593"/>
      <c r="BC155" s="1032" t="s">
        <v>3601</v>
      </c>
      <c r="BD155" s="1202" t="s">
        <v>56</v>
      </c>
      <c r="BE155" s="1032" t="s">
        <v>3601</v>
      </c>
      <c r="BF155" s="390"/>
      <c r="BG155" s="1032" t="s">
        <v>3601</v>
      </c>
      <c r="BH155" s="390"/>
      <c r="BI155" s="1032" t="s">
        <v>3601</v>
      </c>
      <c r="BJ155" s="390"/>
      <c r="BK155" s="1032" t="s">
        <v>3595</v>
      </c>
      <c r="BL155" s="1195">
        <v>12950</v>
      </c>
      <c r="BM155" s="1032" t="s">
        <v>8</v>
      </c>
      <c r="BN155" s="1198">
        <v>120</v>
      </c>
      <c r="BO155" s="1032"/>
      <c r="BP155" s="1202" t="s">
        <v>3693</v>
      </c>
      <c r="BQ155" s="457"/>
      <c r="BR155" s="412"/>
      <c r="BS155" s="406"/>
      <c r="BT155" s="580"/>
      <c r="BU155" s="580"/>
      <c r="BV155" s="1056"/>
      <c r="BW155" s="364"/>
      <c r="BX155" s="364"/>
      <c r="BY155" s="364"/>
      <c r="BZ155" s="364"/>
      <c r="CA155" s="364"/>
      <c r="CB155" s="364"/>
      <c r="CC155" s="364"/>
      <c r="CD155" s="364"/>
      <c r="CE155" s="364"/>
      <c r="CF155" s="364"/>
      <c r="CG155" s="364"/>
      <c r="CH155" s="364"/>
      <c r="CI155" s="364"/>
    </row>
    <row r="156" spans="1:87" s="403" customFormat="1" ht="12.75" customHeight="1">
      <c r="A156" s="1061"/>
      <c r="B156" s="1191"/>
      <c r="C156" s="1077"/>
      <c r="D156" s="478" t="s">
        <v>3469</v>
      </c>
      <c r="E156" s="388"/>
      <c r="F156" s="477">
        <v>134100</v>
      </c>
      <c r="G156" s="476">
        <v>194020</v>
      </c>
      <c r="H156" s="477">
        <v>108990</v>
      </c>
      <c r="I156" s="476">
        <v>168910</v>
      </c>
      <c r="J156" s="583" t="s">
        <v>3595</v>
      </c>
      <c r="K156" s="475">
        <v>1310</v>
      </c>
      <c r="L156" s="474">
        <v>1830</v>
      </c>
      <c r="M156" s="473" t="s">
        <v>50</v>
      </c>
      <c r="N156" s="475">
        <v>1060</v>
      </c>
      <c r="O156" s="474">
        <v>1580</v>
      </c>
      <c r="P156" s="473" t="s">
        <v>50</v>
      </c>
      <c r="Q156" s="583" t="s">
        <v>3595</v>
      </c>
      <c r="R156" s="383">
        <v>7440</v>
      </c>
      <c r="S156" s="480">
        <v>70</v>
      </c>
      <c r="T156" s="1082"/>
      <c r="U156" s="581"/>
      <c r="V156" s="593"/>
      <c r="W156" s="1032"/>
      <c r="X156" s="596"/>
      <c r="Y156" s="485"/>
      <c r="Z156" s="1035"/>
      <c r="AA156" s="596"/>
      <c r="AB156" s="1032"/>
      <c r="AC156" s="1214"/>
      <c r="AD156" s="495">
        <v>24990</v>
      </c>
      <c r="AE156" s="1032"/>
      <c r="AF156" s="1199"/>
      <c r="AG156" s="1194"/>
      <c r="AH156" s="429" t="s">
        <v>55</v>
      </c>
      <c r="AI156" s="470">
        <v>6600</v>
      </c>
      <c r="AJ156" s="469">
        <v>7200</v>
      </c>
      <c r="AK156" s="471">
        <v>4600</v>
      </c>
      <c r="AL156" s="469">
        <v>4600</v>
      </c>
      <c r="AM156" s="1194"/>
      <c r="AN156" s="429" t="s">
        <v>54</v>
      </c>
      <c r="AO156" s="470">
        <v>8700</v>
      </c>
      <c r="AP156" s="469">
        <v>9700</v>
      </c>
      <c r="AQ156" s="468">
        <v>6100</v>
      </c>
      <c r="AR156" s="467">
        <v>6100</v>
      </c>
      <c r="AS156" s="1032"/>
      <c r="AT156" s="593"/>
      <c r="AU156" s="1194"/>
      <c r="AV156" s="1210"/>
      <c r="AW156" s="1032"/>
      <c r="AX156" s="1196"/>
      <c r="AY156" s="1032"/>
      <c r="AZ156" s="1199"/>
      <c r="BA156" s="1032"/>
      <c r="BB156" s="593"/>
      <c r="BC156" s="1032"/>
      <c r="BD156" s="1203"/>
      <c r="BE156" s="1032"/>
      <c r="BF156" s="479">
        <v>6360</v>
      </c>
      <c r="BG156" s="1032"/>
      <c r="BH156" s="479">
        <v>22330</v>
      </c>
      <c r="BI156" s="1032"/>
      <c r="BJ156" s="479">
        <v>14270</v>
      </c>
      <c r="BK156" s="1032"/>
      <c r="BL156" s="1196"/>
      <c r="BM156" s="1032"/>
      <c r="BN156" s="1199"/>
      <c r="BO156" s="1032"/>
      <c r="BP156" s="1203"/>
      <c r="BQ156" s="457"/>
      <c r="BR156" s="412"/>
      <c r="BS156" s="406"/>
      <c r="BT156" s="580"/>
      <c r="BU156" s="580"/>
      <c r="BV156" s="1056"/>
      <c r="BW156" s="364"/>
      <c r="BX156" s="364"/>
      <c r="BY156" s="364"/>
      <c r="BZ156" s="364"/>
      <c r="CA156" s="364"/>
      <c r="CB156" s="364"/>
      <c r="CC156" s="364"/>
      <c r="CD156" s="364"/>
      <c r="CE156" s="364"/>
      <c r="CF156" s="364"/>
      <c r="CG156" s="364"/>
      <c r="CH156" s="364"/>
      <c r="CI156" s="364"/>
    </row>
    <row r="157" spans="1:87" s="403" customFormat="1" ht="12.75" customHeight="1">
      <c r="A157" s="1061"/>
      <c r="B157" s="1191"/>
      <c r="C157" s="1204" t="s">
        <v>53</v>
      </c>
      <c r="D157" s="478" t="s">
        <v>3520</v>
      </c>
      <c r="E157" s="388"/>
      <c r="F157" s="477">
        <v>194020</v>
      </c>
      <c r="G157" s="476">
        <v>268460</v>
      </c>
      <c r="H157" s="477">
        <v>168910</v>
      </c>
      <c r="I157" s="476">
        <v>243350</v>
      </c>
      <c r="J157" s="583" t="s">
        <v>3595</v>
      </c>
      <c r="K157" s="475">
        <v>1830</v>
      </c>
      <c r="L157" s="474">
        <v>2580</v>
      </c>
      <c r="M157" s="473" t="s">
        <v>50</v>
      </c>
      <c r="N157" s="475">
        <v>1580</v>
      </c>
      <c r="O157" s="474">
        <v>2330</v>
      </c>
      <c r="P157" s="473" t="s">
        <v>50</v>
      </c>
      <c r="Q157" s="380"/>
      <c r="R157" s="392"/>
      <c r="S157" s="455"/>
      <c r="T157" s="1082"/>
      <c r="U157" s="581"/>
      <c r="V157" s="497"/>
      <c r="W157" s="1032"/>
      <c r="X157" s="596"/>
      <c r="Y157" s="485"/>
      <c r="Z157" s="1035"/>
      <c r="AA157" s="596"/>
      <c r="AB157" s="1032" t="s">
        <v>3595</v>
      </c>
      <c r="AC157" s="1211">
        <v>24990</v>
      </c>
      <c r="AD157" s="493"/>
      <c r="AE157" s="1032"/>
      <c r="AF157" s="1199"/>
      <c r="AG157" s="1194"/>
      <c r="AH157" s="429" t="s">
        <v>52</v>
      </c>
      <c r="AI157" s="470">
        <v>6200</v>
      </c>
      <c r="AJ157" s="469">
        <v>6800</v>
      </c>
      <c r="AK157" s="471">
        <v>4300</v>
      </c>
      <c r="AL157" s="469">
        <v>4300</v>
      </c>
      <c r="AM157" s="1194"/>
      <c r="AN157" s="429" t="s">
        <v>51</v>
      </c>
      <c r="AO157" s="470">
        <v>7600</v>
      </c>
      <c r="AP157" s="469">
        <v>8400</v>
      </c>
      <c r="AQ157" s="468">
        <v>5300</v>
      </c>
      <c r="AR157" s="467">
        <v>5300</v>
      </c>
      <c r="AS157" s="1032"/>
      <c r="AT157" s="497"/>
      <c r="AU157" s="485"/>
      <c r="AV157" s="571"/>
      <c r="AW157" s="1032"/>
      <c r="AX157" s="1196"/>
      <c r="AY157" s="1032"/>
      <c r="AZ157" s="1199"/>
      <c r="BA157" s="1032"/>
      <c r="BB157" s="497"/>
      <c r="BC157" s="1032"/>
      <c r="BD157" s="1206">
        <v>0.05</v>
      </c>
      <c r="BE157" s="1032"/>
      <c r="BF157" s="466">
        <v>60</v>
      </c>
      <c r="BG157" s="1032"/>
      <c r="BH157" s="466">
        <v>220</v>
      </c>
      <c r="BI157" s="1032"/>
      <c r="BJ157" s="466">
        <v>140</v>
      </c>
      <c r="BK157" s="1032"/>
      <c r="BL157" s="1196"/>
      <c r="BM157" s="1032"/>
      <c r="BN157" s="1199"/>
      <c r="BO157" s="1032"/>
      <c r="BP157" s="1206">
        <v>0.79</v>
      </c>
      <c r="BQ157" s="457"/>
      <c r="BR157" s="412"/>
      <c r="BS157" s="406"/>
      <c r="BT157" s="580"/>
      <c r="BU157" s="580"/>
      <c r="BV157" s="1056"/>
      <c r="BW157" s="364"/>
      <c r="BX157" s="364"/>
      <c r="BY157" s="364"/>
      <c r="BZ157" s="364"/>
      <c r="CA157" s="364"/>
      <c r="CB157" s="364"/>
      <c r="CC157" s="364"/>
      <c r="CD157" s="364"/>
      <c r="CE157" s="364"/>
      <c r="CF157" s="364"/>
      <c r="CG157" s="364"/>
      <c r="CH157" s="364"/>
      <c r="CI157" s="364"/>
    </row>
    <row r="158" spans="1:87" s="403" customFormat="1" ht="12.75" customHeight="1">
      <c r="A158" s="1061"/>
      <c r="B158" s="1191"/>
      <c r="C158" s="1205"/>
      <c r="D158" s="389" t="s">
        <v>3519</v>
      </c>
      <c r="E158" s="388"/>
      <c r="F158" s="387">
        <v>268460</v>
      </c>
      <c r="G158" s="386"/>
      <c r="H158" s="387">
        <v>243350</v>
      </c>
      <c r="I158" s="386"/>
      <c r="J158" s="583" t="s">
        <v>3595</v>
      </c>
      <c r="K158" s="383">
        <v>2580</v>
      </c>
      <c r="L158" s="385"/>
      <c r="M158" s="384" t="s">
        <v>50</v>
      </c>
      <c r="N158" s="383">
        <v>2330</v>
      </c>
      <c r="O158" s="385"/>
      <c r="P158" s="384" t="s">
        <v>50</v>
      </c>
      <c r="Q158" s="380"/>
      <c r="R158" s="392"/>
      <c r="S158" s="487"/>
      <c r="T158" s="1082"/>
      <c r="U158" s="581"/>
      <c r="V158" s="497"/>
      <c r="W158" s="1032"/>
      <c r="X158" s="596"/>
      <c r="Y158" s="485"/>
      <c r="Z158" s="1035"/>
      <c r="AA158" s="596"/>
      <c r="AB158" s="1032"/>
      <c r="AC158" s="1212"/>
      <c r="AD158" s="492"/>
      <c r="AE158" s="1032"/>
      <c r="AF158" s="1200"/>
      <c r="AG158" s="1194"/>
      <c r="AH158" s="586" t="s">
        <v>49</v>
      </c>
      <c r="AI158" s="462">
        <v>5900</v>
      </c>
      <c r="AJ158" s="461">
        <v>6500</v>
      </c>
      <c r="AK158" s="463">
        <v>4100</v>
      </c>
      <c r="AL158" s="461">
        <v>4100</v>
      </c>
      <c r="AM158" s="1194"/>
      <c r="AN158" s="586" t="s">
        <v>48</v>
      </c>
      <c r="AO158" s="462">
        <v>6800</v>
      </c>
      <c r="AP158" s="461">
        <v>7500</v>
      </c>
      <c r="AQ158" s="460">
        <v>4700</v>
      </c>
      <c r="AR158" s="459">
        <v>4700</v>
      </c>
      <c r="AS158" s="1032"/>
      <c r="AT158" s="497"/>
      <c r="AU158" s="485"/>
      <c r="AV158" s="414"/>
      <c r="AW158" s="1032"/>
      <c r="AX158" s="1197"/>
      <c r="AY158" s="1032"/>
      <c r="AZ158" s="1200"/>
      <c r="BA158" s="1032"/>
      <c r="BB158" s="497"/>
      <c r="BC158" s="1032"/>
      <c r="BD158" s="1207"/>
      <c r="BE158" s="1032"/>
      <c r="BF158" s="604"/>
      <c r="BG158" s="1032"/>
      <c r="BH158" s="458" t="s">
        <v>3692</v>
      </c>
      <c r="BI158" s="1032"/>
      <c r="BJ158" s="458" t="s">
        <v>3692</v>
      </c>
      <c r="BK158" s="1032"/>
      <c r="BL158" s="1197"/>
      <c r="BM158" s="1032"/>
      <c r="BN158" s="1200"/>
      <c r="BO158" s="1032"/>
      <c r="BP158" s="1206"/>
      <c r="BQ158" s="457"/>
      <c r="BR158" s="412"/>
      <c r="BS158" s="406"/>
      <c r="BT158" s="580"/>
      <c r="BU158" s="580"/>
      <c r="BV158" s="1056"/>
      <c r="BW158" s="364"/>
      <c r="BX158" s="364"/>
      <c r="BY158" s="364"/>
      <c r="BZ158" s="364"/>
      <c r="CA158" s="364"/>
      <c r="CB158" s="364"/>
      <c r="CC158" s="364"/>
      <c r="CD158" s="364"/>
      <c r="CE158" s="364"/>
      <c r="CF158" s="364"/>
      <c r="CG158" s="364"/>
      <c r="CH158" s="364"/>
      <c r="CI158" s="364"/>
    </row>
    <row r="159" spans="1:87" s="403" customFormat="1" ht="12.75" customHeight="1">
      <c r="A159" s="1061"/>
      <c r="B159" s="1201" t="s">
        <v>3536</v>
      </c>
      <c r="C159" s="1076" t="s">
        <v>59</v>
      </c>
      <c r="D159" s="402" t="s">
        <v>3470</v>
      </c>
      <c r="E159" s="388"/>
      <c r="F159" s="401">
        <v>90960</v>
      </c>
      <c r="G159" s="400">
        <v>98400</v>
      </c>
      <c r="H159" s="401">
        <v>74220</v>
      </c>
      <c r="I159" s="400">
        <v>81660</v>
      </c>
      <c r="J159" s="583" t="s">
        <v>3595</v>
      </c>
      <c r="K159" s="399">
        <v>880</v>
      </c>
      <c r="L159" s="398">
        <v>950</v>
      </c>
      <c r="M159" s="397" t="s">
        <v>50</v>
      </c>
      <c r="N159" s="399">
        <v>710</v>
      </c>
      <c r="O159" s="398">
        <v>780</v>
      </c>
      <c r="P159" s="397" t="s">
        <v>50</v>
      </c>
      <c r="Q159" s="583" t="s">
        <v>3595</v>
      </c>
      <c r="R159" s="396">
        <v>7440</v>
      </c>
      <c r="S159" s="484">
        <v>70</v>
      </c>
      <c r="T159" s="1082"/>
      <c r="U159" s="581"/>
      <c r="V159" s="497"/>
      <c r="W159" s="1032"/>
      <c r="X159" s="596"/>
      <c r="Y159" s="485"/>
      <c r="Z159" s="1035"/>
      <c r="AA159" s="596"/>
      <c r="AB159" s="1032" t="s">
        <v>3595</v>
      </c>
      <c r="AC159" s="1213">
        <v>20010</v>
      </c>
      <c r="AD159" s="496"/>
      <c r="AE159" s="1032" t="s">
        <v>3595</v>
      </c>
      <c r="AF159" s="1198">
        <v>130</v>
      </c>
      <c r="AG159" s="1194" t="s">
        <v>3595</v>
      </c>
      <c r="AH159" s="483" t="s">
        <v>58</v>
      </c>
      <c r="AI159" s="482">
        <v>4800</v>
      </c>
      <c r="AJ159" s="481">
        <v>5300</v>
      </c>
      <c r="AK159" s="471">
        <v>3300</v>
      </c>
      <c r="AL159" s="469">
        <v>3300</v>
      </c>
      <c r="AM159" s="1194" t="s">
        <v>3595</v>
      </c>
      <c r="AN159" s="483" t="s">
        <v>57</v>
      </c>
      <c r="AO159" s="482">
        <v>10900</v>
      </c>
      <c r="AP159" s="481">
        <v>12200</v>
      </c>
      <c r="AQ159" s="468">
        <v>7600</v>
      </c>
      <c r="AR159" s="467">
        <v>7600</v>
      </c>
      <c r="AS159" s="1032"/>
      <c r="AT159" s="497"/>
      <c r="AU159" s="1194" t="s">
        <v>3595</v>
      </c>
      <c r="AV159" s="1209">
        <v>4500</v>
      </c>
      <c r="AW159" s="1032" t="s">
        <v>3595</v>
      </c>
      <c r="AX159" s="1195">
        <v>7280</v>
      </c>
      <c r="AY159" s="1032" t="s">
        <v>3595</v>
      </c>
      <c r="AZ159" s="1198">
        <v>70</v>
      </c>
      <c r="BA159" s="1032"/>
      <c r="BB159" s="497"/>
      <c r="BC159" s="1032" t="s">
        <v>3601</v>
      </c>
      <c r="BD159" s="1202" t="s">
        <v>56</v>
      </c>
      <c r="BE159" s="1032" t="s">
        <v>3601</v>
      </c>
      <c r="BF159" s="390"/>
      <c r="BG159" s="1032" t="s">
        <v>3601</v>
      </c>
      <c r="BH159" s="390"/>
      <c r="BI159" s="1032" t="s">
        <v>3601</v>
      </c>
      <c r="BJ159" s="390"/>
      <c r="BK159" s="1032" t="s">
        <v>3595</v>
      </c>
      <c r="BL159" s="1195">
        <v>8630</v>
      </c>
      <c r="BM159" s="1032" t="s">
        <v>8</v>
      </c>
      <c r="BN159" s="1198">
        <v>80</v>
      </c>
      <c r="BO159" s="1032"/>
      <c r="BP159" s="1202" t="s">
        <v>3693</v>
      </c>
      <c r="BQ159" s="457"/>
      <c r="BR159" s="412"/>
      <c r="BS159" s="406"/>
      <c r="BT159" s="580"/>
      <c r="BU159" s="580"/>
      <c r="BV159" s="1056"/>
      <c r="BW159" s="364"/>
      <c r="BX159" s="364"/>
      <c r="BY159" s="364"/>
      <c r="BZ159" s="364"/>
      <c r="CA159" s="364"/>
      <c r="CB159" s="364"/>
      <c r="CC159" s="364"/>
      <c r="CD159" s="364"/>
      <c r="CE159" s="364"/>
      <c r="CF159" s="364"/>
      <c r="CG159" s="364"/>
      <c r="CH159" s="364"/>
      <c r="CI159" s="364"/>
    </row>
    <row r="160" spans="1:87" s="403" customFormat="1" ht="12.75" customHeight="1">
      <c r="A160" s="1061"/>
      <c r="B160" s="1191"/>
      <c r="C160" s="1077"/>
      <c r="D160" s="478" t="s">
        <v>3469</v>
      </c>
      <c r="E160" s="388"/>
      <c r="F160" s="477">
        <v>98400</v>
      </c>
      <c r="G160" s="476">
        <v>158320</v>
      </c>
      <c r="H160" s="477">
        <v>81660</v>
      </c>
      <c r="I160" s="476">
        <v>141580</v>
      </c>
      <c r="J160" s="583" t="s">
        <v>3595</v>
      </c>
      <c r="K160" s="475">
        <v>950</v>
      </c>
      <c r="L160" s="474">
        <v>1470</v>
      </c>
      <c r="M160" s="473" t="s">
        <v>50</v>
      </c>
      <c r="N160" s="475">
        <v>780</v>
      </c>
      <c r="O160" s="474">
        <v>1300</v>
      </c>
      <c r="P160" s="473" t="s">
        <v>50</v>
      </c>
      <c r="Q160" s="583" t="s">
        <v>3595</v>
      </c>
      <c r="R160" s="383">
        <v>7440</v>
      </c>
      <c r="S160" s="480">
        <v>70</v>
      </c>
      <c r="T160" s="1082"/>
      <c r="U160" s="581"/>
      <c r="V160" s="497"/>
      <c r="W160" s="1032"/>
      <c r="X160" s="596"/>
      <c r="Y160" s="485"/>
      <c r="Z160" s="1035"/>
      <c r="AA160" s="596"/>
      <c r="AB160" s="1032"/>
      <c r="AC160" s="1214"/>
      <c r="AD160" s="495">
        <v>18330</v>
      </c>
      <c r="AE160" s="1032"/>
      <c r="AF160" s="1199"/>
      <c r="AG160" s="1194"/>
      <c r="AH160" s="429" t="s">
        <v>55</v>
      </c>
      <c r="AI160" s="470">
        <v>4600</v>
      </c>
      <c r="AJ160" s="469">
        <v>5000</v>
      </c>
      <c r="AK160" s="471">
        <v>3200</v>
      </c>
      <c r="AL160" s="469">
        <v>3200</v>
      </c>
      <c r="AM160" s="1194"/>
      <c r="AN160" s="429" t="s">
        <v>54</v>
      </c>
      <c r="AO160" s="470">
        <v>6000</v>
      </c>
      <c r="AP160" s="469">
        <v>6700</v>
      </c>
      <c r="AQ160" s="468">
        <v>4200</v>
      </c>
      <c r="AR160" s="467">
        <v>4200</v>
      </c>
      <c r="AS160" s="1032"/>
      <c r="AT160" s="1208" t="s">
        <v>79</v>
      </c>
      <c r="AU160" s="1194"/>
      <c r="AV160" s="1210"/>
      <c r="AW160" s="1032"/>
      <c r="AX160" s="1196"/>
      <c r="AY160" s="1032"/>
      <c r="AZ160" s="1199"/>
      <c r="BA160" s="1032"/>
      <c r="BB160" s="1208"/>
      <c r="BC160" s="1032"/>
      <c r="BD160" s="1203"/>
      <c r="BE160" s="1032"/>
      <c r="BF160" s="479">
        <v>4240</v>
      </c>
      <c r="BG160" s="1032"/>
      <c r="BH160" s="479">
        <v>14880</v>
      </c>
      <c r="BI160" s="1032"/>
      <c r="BJ160" s="479">
        <v>9510</v>
      </c>
      <c r="BK160" s="1032"/>
      <c r="BL160" s="1196"/>
      <c r="BM160" s="1032"/>
      <c r="BN160" s="1199"/>
      <c r="BO160" s="1032"/>
      <c r="BP160" s="1203"/>
      <c r="BQ160" s="457"/>
      <c r="BR160" s="412"/>
      <c r="BS160" s="406"/>
      <c r="BT160" s="580"/>
      <c r="BU160" s="580"/>
      <c r="BV160" s="1056"/>
      <c r="BW160" s="364"/>
      <c r="BX160" s="364"/>
      <c r="BY160" s="364"/>
      <c r="BZ160" s="364"/>
      <c r="CA160" s="364"/>
      <c r="CB160" s="364"/>
      <c r="CC160" s="364"/>
      <c r="CD160" s="364"/>
      <c r="CE160" s="364"/>
      <c r="CF160" s="364"/>
      <c r="CG160" s="364"/>
      <c r="CH160" s="364"/>
      <c r="CI160" s="364"/>
    </row>
    <row r="161" spans="1:87" s="403" customFormat="1" ht="12.75" customHeight="1">
      <c r="A161" s="1061"/>
      <c r="B161" s="1191"/>
      <c r="C161" s="1204" t="s">
        <v>53</v>
      </c>
      <c r="D161" s="478" t="s">
        <v>3520</v>
      </c>
      <c r="E161" s="388"/>
      <c r="F161" s="477">
        <v>158320</v>
      </c>
      <c r="G161" s="476">
        <v>232760</v>
      </c>
      <c r="H161" s="477">
        <v>141580</v>
      </c>
      <c r="I161" s="476">
        <v>216020</v>
      </c>
      <c r="J161" s="583" t="s">
        <v>3595</v>
      </c>
      <c r="K161" s="475">
        <v>1470</v>
      </c>
      <c r="L161" s="474">
        <v>2220</v>
      </c>
      <c r="M161" s="473" t="s">
        <v>50</v>
      </c>
      <c r="N161" s="475">
        <v>1300</v>
      </c>
      <c r="O161" s="474">
        <v>2050</v>
      </c>
      <c r="P161" s="473" t="s">
        <v>50</v>
      </c>
      <c r="Q161" s="380"/>
      <c r="R161" s="392"/>
      <c r="S161" s="455"/>
      <c r="T161" s="1082"/>
      <c r="U161" s="581"/>
      <c r="V161" s="497"/>
      <c r="W161" s="1032"/>
      <c r="X161" s="596"/>
      <c r="Y161" s="485"/>
      <c r="Z161" s="1035"/>
      <c r="AA161" s="596"/>
      <c r="AB161" s="1032" t="s">
        <v>3595</v>
      </c>
      <c r="AC161" s="1211">
        <v>18330</v>
      </c>
      <c r="AD161" s="493"/>
      <c r="AE161" s="1032"/>
      <c r="AF161" s="1199">
        <v>0</v>
      </c>
      <c r="AG161" s="1194"/>
      <c r="AH161" s="429" t="s">
        <v>52</v>
      </c>
      <c r="AI161" s="470">
        <v>4500</v>
      </c>
      <c r="AJ161" s="469">
        <v>4900</v>
      </c>
      <c r="AK161" s="471">
        <v>3100</v>
      </c>
      <c r="AL161" s="469">
        <v>3100</v>
      </c>
      <c r="AM161" s="1194"/>
      <c r="AN161" s="429" t="s">
        <v>51</v>
      </c>
      <c r="AO161" s="470">
        <v>5200</v>
      </c>
      <c r="AP161" s="469">
        <v>5800</v>
      </c>
      <c r="AQ161" s="468">
        <v>3600</v>
      </c>
      <c r="AR161" s="467">
        <v>3600</v>
      </c>
      <c r="AS161" s="1032"/>
      <c r="AT161" s="1208"/>
      <c r="AU161" s="485"/>
      <c r="AV161" s="571"/>
      <c r="AW161" s="1032"/>
      <c r="AX161" s="1196"/>
      <c r="AY161" s="1032"/>
      <c r="AZ161" s="1199"/>
      <c r="BA161" s="1032"/>
      <c r="BB161" s="1208"/>
      <c r="BC161" s="1032"/>
      <c r="BD161" s="1206">
        <v>0.05</v>
      </c>
      <c r="BE161" s="1032"/>
      <c r="BF161" s="466">
        <v>40</v>
      </c>
      <c r="BG161" s="1032"/>
      <c r="BH161" s="466">
        <v>140</v>
      </c>
      <c r="BI161" s="1032"/>
      <c r="BJ161" s="466">
        <v>90</v>
      </c>
      <c r="BK161" s="1032"/>
      <c r="BL161" s="1196"/>
      <c r="BM161" s="1032"/>
      <c r="BN161" s="1199"/>
      <c r="BO161" s="1032"/>
      <c r="BP161" s="1206">
        <v>0.87</v>
      </c>
      <c r="BQ161" s="457"/>
      <c r="BR161" s="412"/>
      <c r="BS161" s="406"/>
      <c r="BT161" s="580"/>
      <c r="BU161" s="580"/>
      <c r="BV161" s="1056"/>
      <c r="BW161" s="364"/>
      <c r="BX161" s="364"/>
      <c r="BY161" s="364"/>
      <c r="BZ161" s="364"/>
      <c r="CA161" s="364"/>
      <c r="CB161" s="364"/>
      <c r="CC161" s="364"/>
      <c r="CD161" s="364"/>
      <c r="CE161" s="364"/>
      <c r="CF161" s="364"/>
      <c r="CG161" s="364"/>
      <c r="CH161" s="364"/>
      <c r="CI161" s="364"/>
    </row>
    <row r="162" spans="1:87" s="403" customFormat="1" ht="12.75" customHeight="1">
      <c r="A162" s="1061"/>
      <c r="B162" s="1191"/>
      <c r="C162" s="1205"/>
      <c r="D162" s="389" t="s">
        <v>3519</v>
      </c>
      <c r="E162" s="388"/>
      <c r="F162" s="387">
        <v>232760</v>
      </c>
      <c r="G162" s="386"/>
      <c r="H162" s="387">
        <v>216020</v>
      </c>
      <c r="I162" s="386"/>
      <c r="J162" s="583" t="s">
        <v>3595</v>
      </c>
      <c r="K162" s="383">
        <v>2220</v>
      </c>
      <c r="L162" s="385"/>
      <c r="M162" s="384" t="s">
        <v>50</v>
      </c>
      <c r="N162" s="383">
        <v>2050</v>
      </c>
      <c r="O162" s="385"/>
      <c r="P162" s="384" t="s">
        <v>50</v>
      </c>
      <c r="Q162" s="380"/>
      <c r="R162" s="392"/>
      <c r="S162" s="487"/>
      <c r="T162" s="1082"/>
      <c r="U162" s="581"/>
      <c r="V162" s="497"/>
      <c r="W162" s="1032"/>
      <c r="X162" s="596"/>
      <c r="Y162" s="485"/>
      <c r="Z162" s="1035"/>
      <c r="AA162" s="596"/>
      <c r="AB162" s="1032"/>
      <c r="AC162" s="1212"/>
      <c r="AD162" s="492"/>
      <c r="AE162" s="1032"/>
      <c r="AF162" s="1200"/>
      <c r="AG162" s="1194"/>
      <c r="AH162" s="586" t="s">
        <v>49</v>
      </c>
      <c r="AI162" s="462">
        <v>4200</v>
      </c>
      <c r="AJ162" s="461">
        <v>4700</v>
      </c>
      <c r="AK162" s="463">
        <v>3000</v>
      </c>
      <c r="AL162" s="461">
        <v>3000</v>
      </c>
      <c r="AM162" s="1194"/>
      <c r="AN162" s="586" t="s">
        <v>48</v>
      </c>
      <c r="AO162" s="462">
        <v>4700</v>
      </c>
      <c r="AP162" s="461">
        <v>5200</v>
      </c>
      <c r="AQ162" s="460">
        <v>3300</v>
      </c>
      <c r="AR162" s="459">
        <v>3300</v>
      </c>
      <c r="AS162" s="1032"/>
      <c r="AT162" s="1208"/>
      <c r="AU162" s="485"/>
      <c r="AV162" s="414"/>
      <c r="AW162" s="1032"/>
      <c r="AX162" s="1197"/>
      <c r="AY162" s="1032"/>
      <c r="AZ162" s="1200"/>
      <c r="BA162" s="1032"/>
      <c r="BB162" s="1208"/>
      <c r="BC162" s="1032"/>
      <c r="BD162" s="1207"/>
      <c r="BE162" s="1032"/>
      <c r="BF162" s="604"/>
      <c r="BG162" s="1032"/>
      <c r="BH162" s="458" t="s">
        <v>3692</v>
      </c>
      <c r="BI162" s="1032"/>
      <c r="BJ162" s="458" t="s">
        <v>3692</v>
      </c>
      <c r="BK162" s="1032"/>
      <c r="BL162" s="1197"/>
      <c r="BM162" s="1032"/>
      <c r="BN162" s="1200"/>
      <c r="BO162" s="1032"/>
      <c r="BP162" s="1206"/>
      <c r="BQ162" s="457"/>
      <c r="BR162" s="412"/>
      <c r="BS162" s="406"/>
      <c r="BT162" s="580"/>
      <c r="BU162" s="580"/>
      <c r="BV162" s="1056"/>
      <c r="BW162" s="364"/>
      <c r="BX162" s="364"/>
      <c r="BY162" s="364"/>
      <c r="BZ162" s="364"/>
      <c r="CA162" s="364"/>
      <c r="CB162" s="364"/>
      <c r="CC162" s="364"/>
      <c r="CD162" s="364"/>
      <c r="CE162" s="364"/>
      <c r="CF162" s="364"/>
      <c r="CG162" s="364"/>
      <c r="CH162" s="364"/>
      <c r="CI162" s="364"/>
    </row>
    <row r="163" spans="1:87" s="374" customFormat="1" ht="12.75" customHeight="1">
      <c r="A163" s="1061"/>
      <c r="B163" s="1190" t="s">
        <v>3535</v>
      </c>
      <c r="C163" s="1076" t="s">
        <v>59</v>
      </c>
      <c r="D163" s="402" t="s">
        <v>3470</v>
      </c>
      <c r="E163" s="388"/>
      <c r="F163" s="401">
        <v>73350</v>
      </c>
      <c r="G163" s="400">
        <v>80790</v>
      </c>
      <c r="H163" s="401">
        <v>60790</v>
      </c>
      <c r="I163" s="400">
        <v>68230</v>
      </c>
      <c r="J163" s="583" t="s">
        <v>3595</v>
      </c>
      <c r="K163" s="399">
        <v>700</v>
      </c>
      <c r="L163" s="398">
        <v>770</v>
      </c>
      <c r="M163" s="397" t="s">
        <v>50</v>
      </c>
      <c r="N163" s="399">
        <v>580</v>
      </c>
      <c r="O163" s="398">
        <v>650</v>
      </c>
      <c r="P163" s="397" t="s">
        <v>50</v>
      </c>
      <c r="Q163" s="583" t="s">
        <v>3595</v>
      </c>
      <c r="R163" s="396">
        <v>7440</v>
      </c>
      <c r="S163" s="484">
        <v>70</v>
      </c>
      <c r="T163" s="1082"/>
      <c r="U163" s="581"/>
      <c r="V163" s="1208" t="s">
        <v>78</v>
      </c>
      <c r="W163" s="1032"/>
      <c r="X163" s="1216" t="s">
        <v>78</v>
      </c>
      <c r="Y163" s="428"/>
      <c r="Z163" s="1035"/>
      <c r="AA163" s="600"/>
      <c r="AB163" s="1032" t="s">
        <v>3595</v>
      </c>
      <c r="AC163" s="1213">
        <v>16680</v>
      </c>
      <c r="AD163" s="496"/>
      <c r="AE163" s="1032" t="s">
        <v>3595</v>
      </c>
      <c r="AF163" s="1198">
        <v>90</v>
      </c>
      <c r="AG163" s="1194" t="s">
        <v>3595</v>
      </c>
      <c r="AH163" s="483" t="s">
        <v>58</v>
      </c>
      <c r="AI163" s="482">
        <v>4200</v>
      </c>
      <c r="AJ163" s="481">
        <v>4600</v>
      </c>
      <c r="AK163" s="471">
        <v>2900</v>
      </c>
      <c r="AL163" s="469">
        <v>2900</v>
      </c>
      <c r="AM163" s="1194" t="s">
        <v>3595</v>
      </c>
      <c r="AN163" s="483" t="s">
        <v>57</v>
      </c>
      <c r="AO163" s="482">
        <v>9800</v>
      </c>
      <c r="AP163" s="481">
        <v>10900</v>
      </c>
      <c r="AQ163" s="468">
        <v>6800</v>
      </c>
      <c r="AR163" s="467">
        <v>6800</v>
      </c>
      <c r="AS163" s="1032"/>
      <c r="AT163" s="593" t="s">
        <v>10</v>
      </c>
      <c r="AU163" s="1194" t="s">
        <v>3595</v>
      </c>
      <c r="AV163" s="1209">
        <v>4500</v>
      </c>
      <c r="AW163" s="1032" t="s">
        <v>3595</v>
      </c>
      <c r="AX163" s="1195">
        <v>5460</v>
      </c>
      <c r="AY163" s="1032" t="s">
        <v>3595</v>
      </c>
      <c r="AZ163" s="1198">
        <v>50</v>
      </c>
      <c r="BA163" s="1032"/>
      <c r="BB163" s="593"/>
      <c r="BC163" s="1032" t="s">
        <v>3601</v>
      </c>
      <c r="BD163" s="1202" t="s">
        <v>56</v>
      </c>
      <c r="BE163" s="1032" t="s">
        <v>3601</v>
      </c>
      <c r="BF163" s="390"/>
      <c r="BG163" s="1032" t="s">
        <v>3601</v>
      </c>
      <c r="BH163" s="390"/>
      <c r="BI163" s="1032" t="s">
        <v>3601</v>
      </c>
      <c r="BJ163" s="390"/>
      <c r="BK163" s="1032" t="s">
        <v>3595</v>
      </c>
      <c r="BL163" s="1195">
        <v>6470</v>
      </c>
      <c r="BM163" s="1032" t="s">
        <v>8</v>
      </c>
      <c r="BN163" s="1198">
        <v>60</v>
      </c>
      <c r="BO163" s="1032"/>
      <c r="BP163" s="1202" t="s">
        <v>3693</v>
      </c>
      <c r="BQ163" s="457"/>
      <c r="BR163" s="412"/>
      <c r="BS163" s="581"/>
      <c r="BT163" s="580"/>
      <c r="BU163" s="580"/>
      <c r="BV163" s="1056"/>
      <c r="BW163" s="364"/>
      <c r="BX163" s="364"/>
      <c r="BY163" s="364"/>
      <c r="BZ163" s="364"/>
      <c r="CA163" s="364"/>
      <c r="CB163" s="364"/>
      <c r="CC163" s="364"/>
      <c r="CD163" s="364"/>
      <c r="CE163" s="364"/>
      <c r="CF163" s="364"/>
      <c r="CG163" s="364"/>
      <c r="CH163" s="364"/>
      <c r="CI163" s="364"/>
    </row>
    <row r="164" spans="1:87" s="374" customFormat="1" ht="12.75" customHeight="1">
      <c r="A164" s="1061"/>
      <c r="B164" s="1191"/>
      <c r="C164" s="1077"/>
      <c r="D164" s="478" t="s">
        <v>3469</v>
      </c>
      <c r="E164" s="388"/>
      <c r="F164" s="477">
        <v>80790</v>
      </c>
      <c r="G164" s="476">
        <v>140700</v>
      </c>
      <c r="H164" s="477">
        <v>68230</v>
      </c>
      <c r="I164" s="476">
        <v>128150</v>
      </c>
      <c r="J164" s="583" t="s">
        <v>3595</v>
      </c>
      <c r="K164" s="475">
        <v>770</v>
      </c>
      <c r="L164" s="474">
        <v>1290</v>
      </c>
      <c r="M164" s="473" t="s">
        <v>50</v>
      </c>
      <c r="N164" s="475">
        <v>650</v>
      </c>
      <c r="O164" s="474">
        <v>1170</v>
      </c>
      <c r="P164" s="473" t="s">
        <v>50</v>
      </c>
      <c r="Q164" s="583" t="s">
        <v>3595</v>
      </c>
      <c r="R164" s="383">
        <v>7440</v>
      </c>
      <c r="S164" s="480">
        <v>70</v>
      </c>
      <c r="T164" s="1082"/>
      <c r="U164" s="581"/>
      <c r="V164" s="1208"/>
      <c r="W164" s="1032"/>
      <c r="X164" s="1216"/>
      <c r="Y164" s="428"/>
      <c r="Z164" s="1035"/>
      <c r="AA164" s="600"/>
      <c r="AB164" s="1032"/>
      <c r="AC164" s="1214"/>
      <c r="AD164" s="495">
        <v>15010</v>
      </c>
      <c r="AE164" s="1032"/>
      <c r="AF164" s="1199"/>
      <c r="AG164" s="1194"/>
      <c r="AH164" s="429" t="s">
        <v>55</v>
      </c>
      <c r="AI164" s="470">
        <v>3900</v>
      </c>
      <c r="AJ164" s="469">
        <v>4300</v>
      </c>
      <c r="AK164" s="471">
        <v>2700</v>
      </c>
      <c r="AL164" s="469">
        <v>2700</v>
      </c>
      <c r="AM164" s="1194"/>
      <c r="AN164" s="429" t="s">
        <v>54</v>
      </c>
      <c r="AO164" s="470">
        <v>5400</v>
      </c>
      <c r="AP164" s="469">
        <v>6000</v>
      </c>
      <c r="AQ164" s="468">
        <v>3700</v>
      </c>
      <c r="AR164" s="467">
        <v>3700</v>
      </c>
      <c r="AS164" s="1032"/>
      <c r="AT164" s="593">
        <v>27330</v>
      </c>
      <c r="AU164" s="1194"/>
      <c r="AV164" s="1210"/>
      <c r="AW164" s="1032"/>
      <c r="AX164" s="1196"/>
      <c r="AY164" s="1032"/>
      <c r="AZ164" s="1199"/>
      <c r="BA164" s="1032"/>
      <c r="BB164" s="593"/>
      <c r="BC164" s="1032"/>
      <c r="BD164" s="1203"/>
      <c r="BE164" s="1032"/>
      <c r="BF164" s="479">
        <v>3180</v>
      </c>
      <c r="BG164" s="1032"/>
      <c r="BH164" s="479">
        <v>11160</v>
      </c>
      <c r="BI164" s="1032"/>
      <c r="BJ164" s="479">
        <v>7130</v>
      </c>
      <c r="BK164" s="1032"/>
      <c r="BL164" s="1196"/>
      <c r="BM164" s="1032"/>
      <c r="BN164" s="1199"/>
      <c r="BO164" s="1032"/>
      <c r="BP164" s="1203"/>
      <c r="BQ164" s="457"/>
      <c r="BR164" s="412"/>
      <c r="BS164" s="581"/>
      <c r="BT164" s="580"/>
      <c r="BU164" s="580"/>
      <c r="BV164" s="1056"/>
      <c r="BW164" s="364"/>
      <c r="BX164" s="364"/>
      <c r="BY164" s="364"/>
      <c r="BZ164" s="364"/>
      <c r="CA164" s="364"/>
      <c r="CB164" s="364"/>
      <c r="CC164" s="364"/>
      <c r="CD164" s="364"/>
      <c r="CE164" s="364"/>
      <c r="CF164" s="364"/>
      <c r="CG164" s="364"/>
      <c r="CH164" s="364"/>
      <c r="CI164" s="364"/>
    </row>
    <row r="165" spans="1:87" s="374" customFormat="1" ht="12.75" customHeight="1">
      <c r="A165" s="1061"/>
      <c r="B165" s="1191"/>
      <c r="C165" s="1204" t="s">
        <v>53</v>
      </c>
      <c r="D165" s="478" t="s">
        <v>3520</v>
      </c>
      <c r="E165" s="388"/>
      <c r="F165" s="477">
        <v>140700</v>
      </c>
      <c r="G165" s="476">
        <v>215140</v>
      </c>
      <c r="H165" s="477">
        <v>128150</v>
      </c>
      <c r="I165" s="476">
        <v>202590</v>
      </c>
      <c r="J165" s="583" t="s">
        <v>3595</v>
      </c>
      <c r="K165" s="475">
        <v>1290</v>
      </c>
      <c r="L165" s="474">
        <v>2040</v>
      </c>
      <c r="M165" s="473" t="s">
        <v>50</v>
      </c>
      <c r="N165" s="475">
        <v>1170</v>
      </c>
      <c r="O165" s="474">
        <v>1920</v>
      </c>
      <c r="P165" s="473" t="s">
        <v>50</v>
      </c>
      <c r="Q165" s="380"/>
      <c r="R165" s="392"/>
      <c r="S165" s="455"/>
      <c r="T165" s="1082"/>
      <c r="U165" s="581"/>
      <c r="V165" s="1208"/>
      <c r="W165" s="1032"/>
      <c r="X165" s="1216"/>
      <c r="Y165" s="428"/>
      <c r="Z165" s="1035"/>
      <c r="AA165" s="600"/>
      <c r="AB165" s="1032" t="s">
        <v>3595</v>
      </c>
      <c r="AC165" s="1211">
        <v>15010</v>
      </c>
      <c r="AD165" s="493"/>
      <c r="AE165" s="1032"/>
      <c r="AF165" s="1199">
        <v>0</v>
      </c>
      <c r="AG165" s="1194"/>
      <c r="AH165" s="429" t="s">
        <v>52</v>
      </c>
      <c r="AI165" s="470">
        <v>3800</v>
      </c>
      <c r="AJ165" s="469">
        <v>4100</v>
      </c>
      <c r="AK165" s="471">
        <v>2600</v>
      </c>
      <c r="AL165" s="469">
        <v>2600</v>
      </c>
      <c r="AM165" s="1194"/>
      <c r="AN165" s="429" t="s">
        <v>51</v>
      </c>
      <c r="AO165" s="470">
        <v>4700</v>
      </c>
      <c r="AP165" s="469">
        <v>5200</v>
      </c>
      <c r="AQ165" s="468">
        <v>3300</v>
      </c>
      <c r="AR165" s="467">
        <v>3300</v>
      </c>
      <c r="AS165" s="1032"/>
      <c r="AT165" s="488"/>
      <c r="AU165" s="485"/>
      <c r="AV165" s="571"/>
      <c r="AW165" s="1032"/>
      <c r="AX165" s="1196"/>
      <c r="AY165" s="1032"/>
      <c r="AZ165" s="1199"/>
      <c r="BA165" s="1032"/>
      <c r="BB165" s="488"/>
      <c r="BC165" s="1032"/>
      <c r="BD165" s="1206">
        <v>0.05</v>
      </c>
      <c r="BE165" s="1032"/>
      <c r="BF165" s="466">
        <v>30</v>
      </c>
      <c r="BG165" s="1032"/>
      <c r="BH165" s="466">
        <v>110</v>
      </c>
      <c r="BI165" s="1032"/>
      <c r="BJ165" s="466">
        <v>70</v>
      </c>
      <c r="BK165" s="1032"/>
      <c r="BL165" s="1196"/>
      <c r="BM165" s="1032"/>
      <c r="BN165" s="1199"/>
      <c r="BO165" s="1032"/>
      <c r="BP165" s="1206">
        <v>0.96</v>
      </c>
      <c r="BQ165" s="457"/>
      <c r="BR165" s="412"/>
      <c r="BS165" s="581"/>
      <c r="BT165" s="580"/>
      <c r="BU165" s="580"/>
      <c r="BV165" s="1056"/>
      <c r="BW165" s="364"/>
      <c r="BX165" s="364"/>
      <c r="BY165" s="364"/>
      <c r="BZ165" s="364"/>
      <c r="CA165" s="364"/>
      <c r="CB165" s="364"/>
      <c r="CC165" s="364"/>
      <c r="CD165" s="364"/>
      <c r="CE165" s="364"/>
      <c r="CF165" s="364"/>
      <c r="CG165" s="364"/>
      <c r="CH165" s="364"/>
      <c r="CI165" s="364"/>
    </row>
    <row r="166" spans="1:87" s="374" customFormat="1" ht="12.75" customHeight="1">
      <c r="A166" s="1061"/>
      <c r="B166" s="1191"/>
      <c r="C166" s="1205"/>
      <c r="D166" s="389" t="s">
        <v>3519</v>
      </c>
      <c r="E166" s="388"/>
      <c r="F166" s="387">
        <v>215140</v>
      </c>
      <c r="G166" s="386"/>
      <c r="H166" s="387">
        <v>202590</v>
      </c>
      <c r="I166" s="386"/>
      <c r="J166" s="583" t="s">
        <v>3595</v>
      </c>
      <c r="K166" s="383">
        <v>2040</v>
      </c>
      <c r="L166" s="385"/>
      <c r="M166" s="384" t="s">
        <v>50</v>
      </c>
      <c r="N166" s="383">
        <v>1920</v>
      </c>
      <c r="O166" s="385"/>
      <c r="P166" s="384" t="s">
        <v>50</v>
      </c>
      <c r="Q166" s="380"/>
      <c r="R166" s="392"/>
      <c r="S166" s="487"/>
      <c r="T166" s="1082"/>
      <c r="U166" s="581"/>
      <c r="V166" s="593" t="s">
        <v>77</v>
      </c>
      <c r="W166" s="1032"/>
      <c r="X166" s="593" t="s">
        <v>77</v>
      </c>
      <c r="Y166" s="602"/>
      <c r="Z166" s="1035"/>
      <c r="AA166" s="593"/>
      <c r="AB166" s="1032"/>
      <c r="AC166" s="1212"/>
      <c r="AD166" s="492"/>
      <c r="AE166" s="1032"/>
      <c r="AF166" s="1200"/>
      <c r="AG166" s="1194"/>
      <c r="AH166" s="586" t="s">
        <v>49</v>
      </c>
      <c r="AI166" s="462">
        <v>3600</v>
      </c>
      <c r="AJ166" s="461">
        <v>4000</v>
      </c>
      <c r="AK166" s="463">
        <v>2500</v>
      </c>
      <c r="AL166" s="461">
        <v>2500</v>
      </c>
      <c r="AM166" s="1194"/>
      <c r="AN166" s="586" t="s">
        <v>48</v>
      </c>
      <c r="AO166" s="462">
        <v>4200</v>
      </c>
      <c r="AP166" s="461">
        <v>4600</v>
      </c>
      <c r="AQ166" s="460">
        <v>2900</v>
      </c>
      <c r="AR166" s="459">
        <v>2900</v>
      </c>
      <c r="AS166" s="1032"/>
      <c r="AT166" s="593" t="s">
        <v>13</v>
      </c>
      <c r="AU166" s="485"/>
      <c r="AV166" s="414"/>
      <c r="AW166" s="1032"/>
      <c r="AX166" s="1197"/>
      <c r="AY166" s="1032"/>
      <c r="AZ166" s="1200"/>
      <c r="BA166" s="1032"/>
      <c r="BB166" s="593"/>
      <c r="BC166" s="1032"/>
      <c r="BD166" s="1207"/>
      <c r="BE166" s="1032"/>
      <c r="BF166" s="604"/>
      <c r="BG166" s="1032"/>
      <c r="BH166" s="458" t="s">
        <v>3692</v>
      </c>
      <c r="BI166" s="1032"/>
      <c r="BJ166" s="458" t="s">
        <v>3692</v>
      </c>
      <c r="BK166" s="1032"/>
      <c r="BL166" s="1197"/>
      <c r="BM166" s="1032"/>
      <c r="BN166" s="1200"/>
      <c r="BO166" s="1032"/>
      <c r="BP166" s="1206"/>
      <c r="BQ166" s="457"/>
      <c r="BR166" s="412"/>
      <c r="BS166" s="581"/>
      <c r="BT166" s="580"/>
      <c r="BU166" s="580"/>
      <c r="BV166" s="1056"/>
      <c r="BW166" s="364"/>
      <c r="BX166" s="364"/>
      <c r="BY166" s="364"/>
      <c r="BZ166" s="364"/>
      <c r="CA166" s="364"/>
      <c r="CB166" s="364"/>
      <c r="CC166" s="364"/>
      <c r="CD166" s="364"/>
      <c r="CE166" s="364"/>
      <c r="CF166" s="364"/>
      <c r="CG166" s="364"/>
      <c r="CH166" s="364"/>
      <c r="CI166" s="364"/>
    </row>
    <row r="167" spans="1:87" s="374" customFormat="1" ht="12.75" customHeight="1">
      <c r="A167" s="1061"/>
      <c r="B167" s="1190" t="s">
        <v>3534</v>
      </c>
      <c r="C167" s="1076" t="s">
        <v>59</v>
      </c>
      <c r="D167" s="402" t="s">
        <v>3470</v>
      </c>
      <c r="E167" s="388"/>
      <c r="F167" s="401">
        <v>68150</v>
      </c>
      <c r="G167" s="400">
        <v>75590</v>
      </c>
      <c r="H167" s="401">
        <v>58110</v>
      </c>
      <c r="I167" s="400">
        <v>65550</v>
      </c>
      <c r="J167" s="583" t="s">
        <v>3595</v>
      </c>
      <c r="K167" s="399">
        <v>650</v>
      </c>
      <c r="L167" s="398">
        <v>720</v>
      </c>
      <c r="M167" s="397" t="s">
        <v>50</v>
      </c>
      <c r="N167" s="399">
        <v>550</v>
      </c>
      <c r="O167" s="398">
        <v>620</v>
      </c>
      <c r="P167" s="397" t="s">
        <v>50</v>
      </c>
      <c r="Q167" s="583" t="s">
        <v>3595</v>
      </c>
      <c r="R167" s="396">
        <v>7440</v>
      </c>
      <c r="S167" s="484">
        <v>70</v>
      </c>
      <c r="T167" s="1082"/>
      <c r="U167" s="581"/>
      <c r="V167" s="593">
        <v>260400</v>
      </c>
      <c r="W167" s="1032"/>
      <c r="X167" s="596">
        <v>2600</v>
      </c>
      <c r="Y167" s="485"/>
      <c r="Z167" s="1035"/>
      <c r="AA167" s="596"/>
      <c r="AB167" s="1032" t="s">
        <v>3595</v>
      </c>
      <c r="AC167" s="1213">
        <v>14690</v>
      </c>
      <c r="AD167" s="496"/>
      <c r="AE167" s="1032" t="s">
        <v>3595</v>
      </c>
      <c r="AF167" s="1198">
        <v>70</v>
      </c>
      <c r="AG167" s="1194" t="s">
        <v>3595</v>
      </c>
      <c r="AH167" s="483" t="s">
        <v>58</v>
      </c>
      <c r="AI167" s="482">
        <v>3800</v>
      </c>
      <c r="AJ167" s="481">
        <v>4200</v>
      </c>
      <c r="AK167" s="471">
        <v>2600</v>
      </c>
      <c r="AL167" s="469">
        <v>2600</v>
      </c>
      <c r="AM167" s="1194" t="s">
        <v>3595</v>
      </c>
      <c r="AN167" s="483" t="s">
        <v>57</v>
      </c>
      <c r="AO167" s="482">
        <v>8800</v>
      </c>
      <c r="AP167" s="481">
        <v>9800</v>
      </c>
      <c r="AQ167" s="468">
        <v>6100</v>
      </c>
      <c r="AR167" s="467">
        <v>6100</v>
      </c>
      <c r="AS167" s="1032"/>
      <c r="AT167" s="593">
        <v>16800</v>
      </c>
      <c r="AU167" s="1194" t="s">
        <v>3595</v>
      </c>
      <c r="AV167" s="1209">
        <v>4500</v>
      </c>
      <c r="AW167" s="1032" t="s">
        <v>3595</v>
      </c>
      <c r="AX167" s="1195">
        <v>4360</v>
      </c>
      <c r="AY167" s="1032" t="s">
        <v>3595</v>
      </c>
      <c r="AZ167" s="1198">
        <v>50</v>
      </c>
      <c r="BA167" s="1032"/>
      <c r="BB167" s="593"/>
      <c r="BC167" s="1032" t="s">
        <v>3601</v>
      </c>
      <c r="BD167" s="1202" t="s">
        <v>56</v>
      </c>
      <c r="BE167" s="1032" t="s">
        <v>3601</v>
      </c>
      <c r="BF167" s="390"/>
      <c r="BG167" s="1032" t="s">
        <v>3601</v>
      </c>
      <c r="BH167" s="390"/>
      <c r="BI167" s="1032" t="s">
        <v>3601</v>
      </c>
      <c r="BJ167" s="390"/>
      <c r="BK167" s="1032" t="s">
        <v>3595</v>
      </c>
      <c r="BL167" s="1195">
        <v>5180</v>
      </c>
      <c r="BM167" s="1032" t="s">
        <v>8</v>
      </c>
      <c r="BN167" s="1198">
        <v>50</v>
      </c>
      <c r="BO167" s="1032"/>
      <c r="BP167" s="1202" t="s">
        <v>3693</v>
      </c>
      <c r="BQ167" s="457"/>
      <c r="BR167" s="412"/>
      <c r="BS167" s="581"/>
      <c r="BT167" s="580"/>
      <c r="BU167" s="580"/>
      <c r="BV167" s="1056"/>
      <c r="BW167" s="364"/>
      <c r="BX167" s="364"/>
      <c r="BY167" s="364"/>
      <c r="BZ167" s="364"/>
      <c r="CA167" s="364"/>
      <c r="CB167" s="364"/>
      <c r="CC167" s="364"/>
      <c r="CD167" s="364"/>
      <c r="CE167" s="364"/>
      <c r="CF167" s="364"/>
      <c r="CG167" s="364"/>
      <c r="CH167" s="364"/>
      <c r="CI167" s="364"/>
    </row>
    <row r="168" spans="1:87" s="374" customFormat="1" ht="12.75" customHeight="1">
      <c r="A168" s="1061"/>
      <c r="B168" s="1191"/>
      <c r="C168" s="1077"/>
      <c r="D168" s="478" t="s">
        <v>3469</v>
      </c>
      <c r="E168" s="388"/>
      <c r="F168" s="477">
        <v>75590</v>
      </c>
      <c r="G168" s="476">
        <v>135510</v>
      </c>
      <c r="H168" s="477">
        <v>65550</v>
      </c>
      <c r="I168" s="476">
        <v>125470</v>
      </c>
      <c r="J168" s="583" t="s">
        <v>3595</v>
      </c>
      <c r="K168" s="475">
        <v>720</v>
      </c>
      <c r="L168" s="474">
        <v>1240</v>
      </c>
      <c r="M168" s="473" t="s">
        <v>50</v>
      </c>
      <c r="N168" s="475">
        <v>620</v>
      </c>
      <c r="O168" s="474">
        <v>1140</v>
      </c>
      <c r="P168" s="473" t="s">
        <v>50</v>
      </c>
      <c r="Q168" s="583" t="s">
        <v>3595</v>
      </c>
      <c r="R168" s="383">
        <v>7440</v>
      </c>
      <c r="S168" s="480">
        <v>70</v>
      </c>
      <c r="T168" s="1082"/>
      <c r="U168" s="581"/>
      <c r="V168" s="488"/>
      <c r="W168" s="1032"/>
      <c r="X168" s="490"/>
      <c r="Y168" s="489"/>
      <c r="Z168" s="1035"/>
      <c r="AA168" s="488"/>
      <c r="AB168" s="1032"/>
      <c r="AC168" s="1214"/>
      <c r="AD168" s="495">
        <v>13010</v>
      </c>
      <c r="AE168" s="1032"/>
      <c r="AF168" s="1199"/>
      <c r="AG168" s="1194"/>
      <c r="AH168" s="429" t="s">
        <v>55</v>
      </c>
      <c r="AI168" s="470">
        <v>3600</v>
      </c>
      <c r="AJ168" s="469">
        <v>4000</v>
      </c>
      <c r="AK168" s="471">
        <v>2500</v>
      </c>
      <c r="AL168" s="469">
        <v>2500</v>
      </c>
      <c r="AM168" s="1194"/>
      <c r="AN168" s="429" t="s">
        <v>54</v>
      </c>
      <c r="AO168" s="470">
        <v>4800</v>
      </c>
      <c r="AP168" s="469">
        <v>5400</v>
      </c>
      <c r="AQ168" s="468">
        <v>3400</v>
      </c>
      <c r="AR168" s="467">
        <v>3400</v>
      </c>
      <c r="AS168" s="1032"/>
      <c r="AT168" s="488"/>
      <c r="AU168" s="1194"/>
      <c r="AV168" s="1210"/>
      <c r="AW168" s="1032"/>
      <c r="AX168" s="1196"/>
      <c r="AY168" s="1032"/>
      <c r="AZ168" s="1199"/>
      <c r="BA168" s="1032"/>
      <c r="BB168" s="488"/>
      <c r="BC168" s="1032"/>
      <c r="BD168" s="1203"/>
      <c r="BE168" s="1032"/>
      <c r="BF168" s="479">
        <v>2540</v>
      </c>
      <c r="BG168" s="1032"/>
      <c r="BH168" s="479">
        <v>8930</v>
      </c>
      <c r="BI168" s="1032"/>
      <c r="BJ168" s="479">
        <v>5700</v>
      </c>
      <c r="BK168" s="1032"/>
      <c r="BL168" s="1196"/>
      <c r="BM168" s="1032"/>
      <c r="BN168" s="1199"/>
      <c r="BO168" s="1032"/>
      <c r="BP168" s="1203"/>
      <c r="BQ168" s="457"/>
      <c r="BR168" s="412"/>
      <c r="BS168" s="581"/>
      <c r="BT168" s="580"/>
      <c r="BU168" s="580"/>
      <c r="BV168" s="1056"/>
      <c r="BW168" s="364"/>
      <c r="BX168" s="364"/>
      <c r="BY168" s="364"/>
      <c r="BZ168" s="364"/>
      <c r="CA168" s="364"/>
      <c r="CB168" s="364"/>
      <c r="CC168" s="364"/>
      <c r="CD168" s="364"/>
      <c r="CE168" s="364"/>
      <c r="CF168" s="364"/>
      <c r="CG168" s="364"/>
      <c r="CH168" s="364"/>
      <c r="CI168" s="364"/>
    </row>
    <row r="169" spans="1:87" s="374" customFormat="1" ht="12.75" customHeight="1">
      <c r="A169" s="1061"/>
      <c r="B169" s="1191"/>
      <c r="C169" s="1204" t="s">
        <v>53</v>
      </c>
      <c r="D169" s="478" t="s">
        <v>3520</v>
      </c>
      <c r="E169" s="388"/>
      <c r="F169" s="477">
        <v>135510</v>
      </c>
      <c r="G169" s="476">
        <v>209950</v>
      </c>
      <c r="H169" s="477">
        <v>125470</v>
      </c>
      <c r="I169" s="476">
        <v>199910</v>
      </c>
      <c r="J169" s="583" t="s">
        <v>3595</v>
      </c>
      <c r="K169" s="475">
        <v>1240</v>
      </c>
      <c r="L169" s="474">
        <v>1990</v>
      </c>
      <c r="M169" s="473" t="s">
        <v>50</v>
      </c>
      <c r="N169" s="475">
        <v>1140</v>
      </c>
      <c r="O169" s="474">
        <v>1890</v>
      </c>
      <c r="P169" s="473" t="s">
        <v>50</v>
      </c>
      <c r="Q169" s="380"/>
      <c r="R169" s="392"/>
      <c r="S169" s="455"/>
      <c r="T169" s="1082"/>
      <c r="U169" s="581"/>
      <c r="V169" s="593" t="s">
        <v>76</v>
      </c>
      <c r="W169" s="1032"/>
      <c r="X169" s="593" t="s">
        <v>76</v>
      </c>
      <c r="Y169" s="602"/>
      <c r="Z169" s="1035"/>
      <c r="AA169" s="593"/>
      <c r="AB169" s="1032" t="s">
        <v>3595</v>
      </c>
      <c r="AC169" s="1211">
        <v>13010</v>
      </c>
      <c r="AD169" s="493"/>
      <c r="AE169" s="1032"/>
      <c r="AF169" s="1199">
        <v>0</v>
      </c>
      <c r="AG169" s="1194"/>
      <c r="AH169" s="429" t="s">
        <v>52</v>
      </c>
      <c r="AI169" s="470">
        <v>3400</v>
      </c>
      <c r="AJ169" s="469">
        <v>3800</v>
      </c>
      <c r="AK169" s="471">
        <v>2400</v>
      </c>
      <c r="AL169" s="469">
        <v>2400</v>
      </c>
      <c r="AM169" s="1194"/>
      <c r="AN169" s="429" t="s">
        <v>51</v>
      </c>
      <c r="AO169" s="470">
        <v>4200</v>
      </c>
      <c r="AP169" s="469">
        <v>4700</v>
      </c>
      <c r="AQ169" s="468">
        <v>2900</v>
      </c>
      <c r="AR169" s="467">
        <v>2900</v>
      </c>
      <c r="AS169" s="1032"/>
      <c r="AT169" s="593" t="s">
        <v>14</v>
      </c>
      <c r="AU169" s="485"/>
      <c r="AV169" s="571"/>
      <c r="AW169" s="1032"/>
      <c r="AX169" s="1196"/>
      <c r="AY169" s="1032"/>
      <c r="AZ169" s="1199"/>
      <c r="BA169" s="1032"/>
      <c r="BB169" s="593"/>
      <c r="BC169" s="1032"/>
      <c r="BD169" s="1206">
        <v>0.06</v>
      </c>
      <c r="BE169" s="1032"/>
      <c r="BF169" s="466">
        <v>20</v>
      </c>
      <c r="BG169" s="1032"/>
      <c r="BH169" s="466">
        <v>80</v>
      </c>
      <c r="BI169" s="1032"/>
      <c r="BJ169" s="466">
        <v>50</v>
      </c>
      <c r="BK169" s="1032"/>
      <c r="BL169" s="1196"/>
      <c r="BM169" s="1032"/>
      <c r="BN169" s="1199"/>
      <c r="BO169" s="1032"/>
      <c r="BP169" s="1206">
        <v>0.92</v>
      </c>
      <c r="BQ169" s="457"/>
      <c r="BR169" s="412"/>
      <c r="BS169" s="581"/>
      <c r="BT169" s="580"/>
      <c r="BU169" s="580"/>
      <c r="BV169" s="1056"/>
      <c r="BW169" s="364"/>
      <c r="BX169" s="364"/>
      <c r="BY169" s="364"/>
      <c r="BZ169" s="364"/>
      <c r="CA169" s="364"/>
      <c r="CB169" s="364"/>
      <c r="CC169" s="364"/>
      <c r="CD169" s="364"/>
      <c r="CE169" s="364"/>
      <c r="CF169" s="364"/>
      <c r="CG169" s="364"/>
      <c r="CH169" s="364"/>
      <c r="CI169" s="364"/>
    </row>
    <row r="170" spans="1:87" s="374" customFormat="1" ht="12.75" customHeight="1">
      <c r="A170" s="1061"/>
      <c r="B170" s="1191"/>
      <c r="C170" s="1205"/>
      <c r="D170" s="389" t="s">
        <v>3519</v>
      </c>
      <c r="E170" s="388"/>
      <c r="F170" s="387">
        <v>209950</v>
      </c>
      <c r="G170" s="386"/>
      <c r="H170" s="387">
        <v>199910</v>
      </c>
      <c r="I170" s="386"/>
      <c r="J170" s="583" t="s">
        <v>3595</v>
      </c>
      <c r="K170" s="383">
        <v>1990</v>
      </c>
      <c r="L170" s="385"/>
      <c r="M170" s="384" t="s">
        <v>50</v>
      </c>
      <c r="N170" s="383">
        <v>1890</v>
      </c>
      <c r="O170" s="385"/>
      <c r="P170" s="384" t="s">
        <v>50</v>
      </c>
      <c r="Q170" s="380"/>
      <c r="R170" s="392"/>
      <c r="S170" s="487"/>
      <c r="T170" s="1082"/>
      <c r="U170" s="581"/>
      <c r="V170" s="593">
        <v>278700</v>
      </c>
      <c r="W170" s="1032"/>
      <c r="X170" s="596">
        <v>2780</v>
      </c>
      <c r="Y170" s="485"/>
      <c r="Z170" s="1035"/>
      <c r="AA170" s="596"/>
      <c r="AB170" s="1032"/>
      <c r="AC170" s="1212"/>
      <c r="AD170" s="492"/>
      <c r="AE170" s="1032"/>
      <c r="AF170" s="1200"/>
      <c r="AG170" s="1194"/>
      <c r="AH170" s="586" t="s">
        <v>49</v>
      </c>
      <c r="AI170" s="462">
        <v>3300</v>
      </c>
      <c r="AJ170" s="461">
        <v>3600</v>
      </c>
      <c r="AK170" s="463">
        <v>2300</v>
      </c>
      <c r="AL170" s="461">
        <v>2300</v>
      </c>
      <c r="AM170" s="1194"/>
      <c r="AN170" s="586" t="s">
        <v>48</v>
      </c>
      <c r="AO170" s="462">
        <v>3800</v>
      </c>
      <c r="AP170" s="461">
        <v>4200</v>
      </c>
      <c r="AQ170" s="460">
        <v>2600</v>
      </c>
      <c r="AR170" s="459">
        <v>2600</v>
      </c>
      <c r="AS170" s="1032"/>
      <c r="AT170" s="593">
        <v>12280</v>
      </c>
      <c r="AU170" s="485"/>
      <c r="AV170" s="414"/>
      <c r="AW170" s="1032"/>
      <c r="AX170" s="1197"/>
      <c r="AY170" s="1032"/>
      <c r="AZ170" s="1200"/>
      <c r="BA170" s="1032"/>
      <c r="BB170" s="593"/>
      <c r="BC170" s="1032"/>
      <c r="BD170" s="1207"/>
      <c r="BE170" s="1032"/>
      <c r="BF170" s="604"/>
      <c r="BG170" s="1032"/>
      <c r="BH170" s="458" t="s">
        <v>3692</v>
      </c>
      <c r="BI170" s="1032"/>
      <c r="BJ170" s="458" t="s">
        <v>3692</v>
      </c>
      <c r="BK170" s="1032"/>
      <c r="BL170" s="1197"/>
      <c r="BM170" s="1032"/>
      <c r="BN170" s="1200"/>
      <c r="BO170" s="1032"/>
      <c r="BP170" s="1206"/>
      <c r="BQ170" s="457"/>
      <c r="BR170" s="412"/>
      <c r="BS170" s="581"/>
      <c r="BT170" s="580"/>
      <c r="BU170" s="580"/>
      <c r="BV170" s="1056"/>
      <c r="BW170" s="364"/>
      <c r="BX170" s="364"/>
      <c r="BY170" s="364"/>
      <c r="BZ170" s="364"/>
      <c r="CA170" s="364"/>
      <c r="CB170" s="364"/>
      <c r="CC170" s="364"/>
      <c r="CD170" s="364"/>
      <c r="CE170" s="364"/>
      <c r="CF170" s="364"/>
      <c r="CG170" s="364"/>
      <c r="CH170" s="364"/>
      <c r="CI170" s="364"/>
    </row>
    <row r="171" spans="1:87" s="374" customFormat="1" ht="12.75" customHeight="1">
      <c r="A171" s="1061"/>
      <c r="B171" s="1201" t="s">
        <v>3533</v>
      </c>
      <c r="C171" s="1076" t="s">
        <v>59</v>
      </c>
      <c r="D171" s="402" t="s">
        <v>3470</v>
      </c>
      <c r="E171" s="388"/>
      <c r="F171" s="401">
        <v>59600</v>
      </c>
      <c r="G171" s="400">
        <v>67040</v>
      </c>
      <c r="H171" s="401">
        <v>51230</v>
      </c>
      <c r="I171" s="400">
        <v>58670</v>
      </c>
      <c r="J171" s="583" t="s">
        <v>3595</v>
      </c>
      <c r="K171" s="399">
        <v>570</v>
      </c>
      <c r="L171" s="398">
        <v>640</v>
      </c>
      <c r="M171" s="397" t="s">
        <v>50</v>
      </c>
      <c r="N171" s="399">
        <v>480</v>
      </c>
      <c r="O171" s="398">
        <v>550</v>
      </c>
      <c r="P171" s="397" t="s">
        <v>50</v>
      </c>
      <c r="Q171" s="583" t="s">
        <v>3595</v>
      </c>
      <c r="R171" s="396">
        <v>7440</v>
      </c>
      <c r="S171" s="484">
        <v>70</v>
      </c>
      <c r="T171" s="1082"/>
      <c r="U171" s="581"/>
      <c r="V171" s="488"/>
      <c r="W171" s="1032"/>
      <c r="X171" s="490"/>
      <c r="Y171" s="489"/>
      <c r="Z171" s="1035"/>
      <c r="AA171" s="488"/>
      <c r="AB171" s="1032" t="s">
        <v>3595</v>
      </c>
      <c r="AC171" s="1213">
        <v>13350</v>
      </c>
      <c r="AD171" s="496"/>
      <c r="AE171" s="1032" t="s">
        <v>3595</v>
      </c>
      <c r="AF171" s="1198">
        <v>60</v>
      </c>
      <c r="AG171" s="1194" t="s">
        <v>3595</v>
      </c>
      <c r="AH171" s="483" t="s">
        <v>58</v>
      </c>
      <c r="AI171" s="482">
        <v>3200</v>
      </c>
      <c r="AJ171" s="481">
        <v>3500</v>
      </c>
      <c r="AK171" s="471">
        <v>2200</v>
      </c>
      <c r="AL171" s="469">
        <v>2200</v>
      </c>
      <c r="AM171" s="1194" t="s">
        <v>3595</v>
      </c>
      <c r="AN171" s="483" t="s">
        <v>57</v>
      </c>
      <c r="AO171" s="482">
        <v>7200</v>
      </c>
      <c r="AP171" s="481">
        <v>8100</v>
      </c>
      <c r="AQ171" s="468">
        <v>5100</v>
      </c>
      <c r="AR171" s="467">
        <v>5100</v>
      </c>
      <c r="AS171" s="1032"/>
      <c r="AT171" s="488"/>
      <c r="AU171" s="1194" t="s">
        <v>3595</v>
      </c>
      <c r="AV171" s="1209">
        <v>4500</v>
      </c>
      <c r="AW171" s="1032" t="s">
        <v>3595</v>
      </c>
      <c r="AX171" s="1195">
        <v>3640</v>
      </c>
      <c r="AY171" s="1032" t="s">
        <v>3595</v>
      </c>
      <c r="AZ171" s="1198">
        <v>30</v>
      </c>
      <c r="BA171" s="1032"/>
      <c r="BB171" s="488"/>
      <c r="BC171" s="1032" t="s">
        <v>3601</v>
      </c>
      <c r="BD171" s="1202" t="s">
        <v>56</v>
      </c>
      <c r="BE171" s="1032" t="s">
        <v>3601</v>
      </c>
      <c r="BF171" s="390"/>
      <c r="BG171" s="1032" t="s">
        <v>3601</v>
      </c>
      <c r="BH171" s="390"/>
      <c r="BI171" s="1032" t="s">
        <v>3601</v>
      </c>
      <c r="BJ171" s="390"/>
      <c r="BK171" s="1032" t="s">
        <v>3595</v>
      </c>
      <c r="BL171" s="1195">
        <v>4310</v>
      </c>
      <c r="BM171" s="1032" t="s">
        <v>8</v>
      </c>
      <c r="BN171" s="1198">
        <v>40</v>
      </c>
      <c r="BO171" s="1032"/>
      <c r="BP171" s="1202" t="s">
        <v>3693</v>
      </c>
      <c r="BQ171" s="457"/>
      <c r="BR171" s="412"/>
      <c r="BS171" s="581"/>
      <c r="BT171" s="580"/>
      <c r="BU171" s="580"/>
      <c r="BV171" s="1056"/>
      <c r="BW171" s="364"/>
      <c r="BX171" s="364"/>
      <c r="BY171" s="364"/>
      <c r="BZ171" s="364"/>
      <c r="CA171" s="364"/>
      <c r="CB171" s="364"/>
      <c r="CC171" s="364"/>
      <c r="CD171" s="364"/>
      <c r="CE171" s="364"/>
      <c r="CF171" s="364"/>
      <c r="CG171" s="364"/>
      <c r="CH171" s="364"/>
      <c r="CI171" s="364"/>
    </row>
    <row r="172" spans="1:87" s="374" customFormat="1" ht="12.75" customHeight="1">
      <c r="A172" s="1061"/>
      <c r="B172" s="1191"/>
      <c r="C172" s="1077"/>
      <c r="D172" s="478" t="s">
        <v>3469</v>
      </c>
      <c r="E172" s="388"/>
      <c r="F172" s="477">
        <v>67040</v>
      </c>
      <c r="G172" s="476">
        <v>126950</v>
      </c>
      <c r="H172" s="477">
        <v>58670</v>
      </c>
      <c r="I172" s="476">
        <v>118580</v>
      </c>
      <c r="J172" s="583" t="s">
        <v>3595</v>
      </c>
      <c r="K172" s="475">
        <v>640</v>
      </c>
      <c r="L172" s="474">
        <v>1160</v>
      </c>
      <c r="M172" s="473" t="s">
        <v>50</v>
      </c>
      <c r="N172" s="475">
        <v>550</v>
      </c>
      <c r="O172" s="474">
        <v>1070</v>
      </c>
      <c r="P172" s="473" t="s">
        <v>50</v>
      </c>
      <c r="Q172" s="583" t="s">
        <v>3595</v>
      </c>
      <c r="R172" s="383">
        <v>7440</v>
      </c>
      <c r="S172" s="480">
        <v>70</v>
      </c>
      <c r="T172" s="1082"/>
      <c r="U172" s="581"/>
      <c r="V172" s="593" t="s">
        <v>75</v>
      </c>
      <c r="W172" s="1032"/>
      <c r="X172" s="596" t="s">
        <v>75</v>
      </c>
      <c r="Y172" s="602"/>
      <c r="Z172" s="1035"/>
      <c r="AA172" s="593"/>
      <c r="AB172" s="1032"/>
      <c r="AC172" s="1214"/>
      <c r="AD172" s="495">
        <v>11680</v>
      </c>
      <c r="AE172" s="1032"/>
      <c r="AF172" s="1199"/>
      <c r="AG172" s="1194"/>
      <c r="AH172" s="429" t="s">
        <v>55</v>
      </c>
      <c r="AI172" s="470">
        <v>3000</v>
      </c>
      <c r="AJ172" s="469">
        <v>3300</v>
      </c>
      <c r="AK172" s="471">
        <v>2100</v>
      </c>
      <c r="AL172" s="469">
        <v>2100</v>
      </c>
      <c r="AM172" s="1194"/>
      <c r="AN172" s="429" t="s">
        <v>54</v>
      </c>
      <c r="AO172" s="470">
        <v>4000</v>
      </c>
      <c r="AP172" s="469">
        <v>4400</v>
      </c>
      <c r="AQ172" s="468">
        <v>2800</v>
      </c>
      <c r="AR172" s="467">
        <v>2800</v>
      </c>
      <c r="AS172" s="1032"/>
      <c r="AT172" s="593" t="s">
        <v>15</v>
      </c>
      <c r="AU172" s="1194"/>
      <c r="AV172" s="1210"/>
      <c r="AW172" s="1032"/>
      <c r="AX172" s="1196"/>
      <c r="AY172" s="1032"/>
      <c r="AZ172" s="1199"/>
      <c r="BA172" s="1032"/>
      <c r="BB172" s="593"/>
      <c r="BC172" s="1032"/>
      <c r="BD172" s="1203"/>
      <c r="BE172" s="1032"/>
      <c r="BF172" s="479">
        <v>2120</v>
      </c>
      <c r="BG172" s="1032"/>
      <c r="BH172" s="479">
        <v>7440</v>
      </c>
      <c r="BI172" s="1032"/>
      <c r="BJ172" s="479">
        <v>4750</v>
      </c>
      <c r="BK172" s="1032"/>
      <c r="BL172" s="1196"/>
      <c r="BM172" s="1032"/>
      <c r="BN172" s="1199"/>
      <c r="BO172" s="1032"/>
      <c r="BP172" s="1203"/>
      <c r="BQ172" s="457"/>
      <c r="BR172" s="412"/>
      <c r="BS172" s="581"/>
      <c r="BT172" s="580"/>
      <c r="BU172" s="580"/>
      <c r="BV172" s="1056"/>
      <c r="BW172" s="364"/>
      <c r="BX172" s="364"/>
      <c r="BY172" s="364"/>
      <c r="BZ172" s="364"/>
      <c r="CA172" s="364"/>
      <c r="CB172" s="364"/>
      <c r="CC172" s="364"/>
      <c r="CD172" s="364"/>
      <c r="CE172" s="364"/>
      <c r="CF172" s="364"/>
      <c r="CG172" s="364"/>
      <c r="CH172" s="364"/>
      <c r="CI172" s="364"/>
    </row>
    <row r="173" spans="1:87" s="374" customFormat="1" ht="12.75" customHeight="1">
      <c r="A173" s="1061"/>
      <c r="B173" s="1191"/>
      <c r="C173" s="1204" t="s">
        <v>53</v>
      </c>
      <c r="D173" s="478" t="s">
        <v>3520</v>
      </c>
      <c r="E173" s="388"/>
      <c r="F173" s="477">
        <v>126950</v>
      </c>
      <c r="G173" s="476">
        <v>201390</v>
      </c>
      <c r="H173" s="477">
        <v>118580</v>
      </c>
      <c r="I173" s="476">
        <v>193020</v>
      </c>
      <c r="J173" s="583" t="s">
        <v>3595</v>
      </c>
      <c r="K173" s="475">
        <v>1160</v>
      </c>
      <c r="L173" s="474">
        <v>1910</v>
      </c>
      <c r="M173" s="473" t="s">
        <v>50</v>
      </c>
      <c r="N173" s="475">
        <v>1070</v>
      </c>
      <c r="O173" s="474">
        <v>1820</v>
      </c>
      <c r="P173" s="473" t="s">
        <v>50</v>
      </c>
      <c r="Q173" s="380"/>
      <c r="R173" s="392"/>
      <c r="S173" s="455"/>
      <c r="T173" s="1082"/>
      <c r="U173" s="581"/>
      <c r="V173" s="593">
        <v>315500</v>
      </c>
      <c r="W173" s="1032"/>
      <c r="X173" s="596">
        <v>3150</v>
      </c>
      <c r="Y173" s="485"/>
      <c r="Z173" s="1035"/>
      <c r="AA173" s="596"/>
      <c r="AB173" s="1032" t="s">
        <v>3595</v>
      </c>
      <c r="AC173" s="1211">
        <v>11680</v>
      </c>
      <c r="AD173" s="493"/>
      <c r="AE173" s="1032"/>
      <c r="AF173" s="1199">
        <v>0</v>
      </c>
      <c r="AG173" s="1194"/>
      <c r="AH173" s="429" t="s">
        <v>52</v>
      </c>
      <c r="AI173" s="470">
        <v>2800</v>
      </c>
      <c r="AJ173" s="469">
        <v>3100</v>
      </c>
      <c r="AK173" s="471">
        <v>2000</v>
      </c>
      <c r="AL173" s="469">
        <v>2000</v>
      </c>
      <c r="AM173" s="1194"/>
      <c r="AN173" s="429" t="s">
        <v>51</v>
      </c>
      <c r="AO173" s="470">
        <v>3500</v>
      </c>
      <c r="AP173" s="469">
        <v>3800</v>
      </c>
      <c r="AQ173" s="468">
        <v>2400</v>
      </c>
      <c r="AR173" s="467">
        <v>2400</v>
      </c>
      <c r="AS173" s="1032"/>
      <c r="AT173" s="593">
        <v>9770</v>
      </c>
      <c r="AU173" s="485"/>
      <c r="AV173" s="571"/>
      <c r="AW173" s="1032"/>
      <c r="AX173" s="1196"/>
      <c r="AY173" s="1032"/>
      <c r="AZ173" s="1199"/>
      <c r="BA173" s="1032"/>
      <c r="BB173" s="593"/>
      <c r="BC173" s="1032"/>
      <c r="BD173" s="1206">
        <v>0.06</v>
      </c>
      <c r="BE173" s="1032"/>
      <c r="BF173" s="466">
        <v>20</v>
      </c>
      <c r="BG173" s="1032"/>
      <c r="BH173" s="466">
        <v>70</v>
      </c>
      <c r="BI173" s="1032"/>
      <c r="BJ173" s="466">
        <v>40</v>
      </c>
      <c r="BK173" s="1032"/>
      <c r="BL173" s="1196"/>
      <c r="BM173" s="1032"/>
      <c r="BN173" s="1199"/>
      <c r="BO173" s="1032"/>
      <c r="BP173" s="1206">
        <v>0.9</v>
      </c>
      <c r="BQ173" s="457"/>
      <c r="BR173" s="412"/>
      <c r="BS173" s="581"/>
      <c r="BT173" s="580"/>
      <c r="BU173" s="580"/>
      <c r="BV173" s="1056"/>
      <c r="BW173" s="364"/>
      <c r="BX173" s="364"/>
      <c r="BY173" s="364"/>
      <c r="BZ173" s="364"/>
      <c r="CA173" s="364"/>
      <c r="CB173" s="364"/>
      <c r="CC173" s="364"/>
      <c r="CD173" s="364"/>
      <c r="CE173" s="364"/>
      <c r="CF173" s="364"/>
      <c r="CG173" s="364"/>
      <c r="CH173" s="364"/>
      <c r="CI173" s="364"/>
    </row>
    <row r="174" spans="1:87" s="374" customFormat="1" ht="12.75" customHeight="1">
      <c r="A174" s="1061"/>
      <c r="B174" s="1191"/>
      <c r="C174" s="1205"/>
      <c r="D174" s="389" t="s">
        <v>3519</v>
      </c>
      <c r="E174" s="388"/>
      <c r="F174" s="387">
        <v>201390</v>
      </c>
      <c r="G174" s="386"/>
      <c r="H174" s="387">
        <v>193020</v>
      </c>
      <c r="I174" s="386"/>
      <c r="J174" s="583" t="s">
        <v>3595</v>
      </c>
      <c r="K174" s="383">
        <v>1910</v>
      </c>
      <c r="L174" s="385"/>
      <c r="M174" s="384" t="s">
        <v>50</v>
      </c>
      <c r="N174" s="383">
        <v>1820</v>
      </c>
      <c r="O174" s="385"/>
      <c r="P174" s="384" t="s">
        <v>50</v>
      </c>
      <c r="Q174" s="380"/>
      <c r="R174" s="392"/>
      <c r="S174" s="487"/>
      <c r="T174" s="1082"/>
      <c r="U174" s="581"/>
      <c r="V174" s="488"/>
      <c r="W174" s="1032"/>
      <c r="X174" s="490"/>
      <c r="Y174" s="489"/>
      <c r="Z174" s="1035"/>
      <c r="AA174" s="488"/>
      <c r="AB174" s="1032"/>
      <c r="AC174" s="1212"/>
      <c r="AD174" s="492"/>
      <c r="AE174" s="1032"/>
      <c r="AF174" s="1200"/>
      <c r="AG174" s="1194"/>
      <c r="AH174" s="586" t="s">
        <v>49</v>
      </c>
      <c r="AI174" s="462">
        <v>2700</v>
      </c>
      <c r="AJ174" s="461">
        <v>3000</v>
      </c>
      <c r="AK174" s="463">
        <v>1900</v>
      </c>
      <c r="AL174" s="461">
        <v>1900</v>
      </c>
      <c r="AM174" s="1194"/>
      <c r="AN174" s="586" t="s">
        <v>48</v>
      </c>
      <c r="AO174" s="462">
        <v>3100</v>
      </c>
      <c r="AP174" s="461">
        <v>3400</v>
      </c>
      <c r="AQ174" s="460">
        <v>2100</v>
      </c>
      <c r="AR174" s="459">
        <v>2100</v>
      </c>
      <c r="AS174" s="1032"/>
      <c r="AT174" s="488"/>
      <c r="AU174" s="485"/>
      <c r="AV174" s="414"/>
      <c r="AW174" s="1032"/>
      <c r="AX174" s="1197"/>
      <c r="AY174" s="1032"/>
      <c r="AZ174" s="1200"/>
      <c r="BA174" s="1032"/>
      <c r="BB174" s="488"/>
      <c r="BC174" s="1032"/>
      <c r="BD174" s="1207"/>
      <c r="BE174" s="1032"/>
      <c r="BF174" s="604"/>
      <c r="BG174" s="1032"/>
      <c r="BH174" s="458" t="s">
        <v>3692</v>
      </c>
      <c r="BI174" s="1032"/>
      <c r="BJ174" s="458" t="s">
        <v>3692</v>
      </c>
      <c r="BK174" s="1032"/>
      <c r="BL174" s="1197"/>
      <c r="BM174" s="1032"/>
      <c r="BN174" s="1200"/>
      <c r="BO174" s="1032"/>
      <c r="BP174" s="1206"/>
      <c r="BQ174" s="457"/>
      <c r="BR174" s="412"/>
      <c r="BS174" s="581"/>
      <c r="BT174" s="580"/>
      <c r="BU174" s="580"/>
      <c r="BV174" s="1056"/>
      <c r="BW174" s="364"/>
      <c r="BX174" s="364"/>
      <c r="BY174" s="364"/>
      <c r="BZ174" s="364"/>
      <c r="CA174" s="364"/>
      <c r="CB174" s="364"/>
      <c r="CC174" s="364"/>
      <c r="CD174" s="364"/>
      <c r="CE174" s="364"/>
      <c r="CF174" s="364"/>
      <c r="CG174" s="364"/>
      <c r="CH174" s="364"/>
      <c r="CI174" s="364"/>
    </row>
    <row r="175" spans="1:87" s="374" customFormat="1" ht="12.75" customHeight="1">
      <c r="A175" s="1061"/>
      <c r="B175" s="1201" t="s">
        <v>3532</v>
      </c>
      <c r="C175" s="1076" t="s">
        <v>59</v>
      </c>
      <c r="D175" s="402" t="s">
        <v>3470</v>
      </c>
      <c r="E175" s="388"/>
      <c r="F175" s="401">
        <v>53560</v>
      </c>
      <c r="G175" s="400">
        <v>61000</v>
      </c>
      <c r="H175" s="401">
        <v>46390</v>
      </c>
      <c r="I175" s="400">
        <v>53830</v>
      </c>
      <c r="J175" s="583" t="s">
        <v>3595</v>
      </c>
      <c r="K175" s="399">
        <v>510</v>
      </c>
      <c r="L175" s="398">
        <v>580</v>
      </c>
      <c r="M175" s="397" t="s">
        <v>50</v>
      </c>
      <c r="N175" s="399">
        <v>430</v>
      </c>
      <c r="O175" s="398">
        <v>500</v>
      </c>
      <c r="P175" s="397" t="s">
        <v>50</v>
      </c>
      <c r="Q175" s="583" t="s">
        <v>3595</v>
      </c>
      <c r="R175" s="396">
        <v>7440</v>
      </c>
      <c r="S175" s="484">
        <v>70</v>
      </c>
      <c r="T175" s="1082"/>
      <c r="U175" s="581"/>
      <c r="V175" s="593" t="s">
        <v>74</v>
      </c>
      <c r="W175" s="1032"/>
      <c r="X175" s="596" t="s">
        <v>74</v>
      </c>
      <c r="Y175" s="602"/>
      <c r="Z175" s="1035"/>
      <c r="AA175" s="593"/>
      <c r="AB175" s="1032" t="s">
        <v>3595</v>
      </c>
      <c r="AC175" s="1213">
        <v>12400</v>
      </c>
      <c r="AD175" s="496"/>
      <c r="AE175" s="1032" t="s">
        <v>3595</v>
      </c>
      <c r="AF175" s="1198">
        <v>50</v>
      </c>
      <c r="AG175" s="1194" t="s">
        <v>3595</v>
      </c>
      <c r="AH175" s="483" t="s">
        <v>58</v>
      </c>
      <c r="AI175" s="482">
        <v>2700</v>
      </c>
      <c r="AJ175" s="481">
        <v>3000</v>
      </c>
      <c r="AK175" s="471">
        <v>1900</v>
      </c>
      <c r="AL175" s="469">
        <v>1900</v>
      </c>
      <c r="AM175" s="1194" t="s">
        <v>3595</v>
      </c>
      <c r="AN175" s="483" t="s">
        <v>57</v>
      </c>
      <c r="AO175" s="482">
        <v>6300</v>
      </c>
      <c r="AP175" s="481">
        <v>7100</v>
      </c>
      <c r="AQ175" s="468">
        <v>4400</v>
      </c>
      <c r="AR175" s="467">
        <v>4400</v>
      </c>
      <c r="AS175" s="1032"/>
      <c r="AT175" s="593" t="s">
        <v>16</v>
      </c>
      <c r="AU175" s="1194" t="s">
        <v>3595</v>
      </c>
      <c r="AV175" s="1209">
        <v>4500</v>
      </c>
      <c r="AW175" s="1032" t="s">
        <v>3595</v>
      </c>
      <c r="AX175" s="1195">
        <v>3120</v>
      </c>
      <c r="AY175" s="1032" t="s">
        <v>3595</v>
      </c>
      <c r="AZ175" s="1198">
        <v>30</v>
      </c>
      <c r="BA175" s="1032"/>
      <c r="BB175" s="593"/>
      <c r="BC175" s="1032" t="s">
        <v>3601</v>
      </c>
      <c r="BD175" s="1202" t="s">
        <v>56</v>
      </c>
      <c r="BE175" s="1032" t="s">
        <v>3601</v>
      </c>
      <c r="BF175" s="390"/>
      <c r="BG175" s="1032" t="s">
        <v>3601</v>
      </c>
      <c r="BH175" s="390"/>
      <c r="BI175" s="1032" t="s">
        <v>3601</v>
      </c>
      <c r="BJ175" s="390"/>
      <c r="BK175" s="1032" t="s">
        <v>3595</v>
      </c>
      <c r="BL175" s="1195">
        <v>3700</v>
      </c>
      <c r="BM175" s="1032" t="s">
        <v>8</v>
      </c>
      <c r="BN175" s="1198">
        <v>30</v>
      </c>
      <c r="BO175" s="1032"/>
      <c r="BP175" s="1202" t="s">
        <v>3693</v>
      </c>
      <c r="BQ175" s="457"/>
      <c r="BR175" s="412"/>
      <c r="BS175" s="581"/>
      <c r="BT175" s="580"/>
      <c r="BU175" s="580"/>
      <c r="BV175" s="1056"/>
      <c r="BW175" s="364"/>
      <c r="BX175" s="364"/>
      <c r="BY175" s="364"/>
      <c r="BZ175" s="364"/>
      <c r="CA175" s="364"/>
      <c r="CB175" s="364"/>
      <c r="CC175" s="364"/>
      <c r="CD175" s="364"/>
      <c r="CE175" s="364"/>
      <c r="CF175" s="364"/>
      <c r="CG175" s="364"/>
      <c r="CH175" s="364"/>
      <c r="CI175" s="364"/>
    </row>
    <row r="176" spans="1:87" s="374" customFormat="1" ht="12.75" customHeight="1">
      <c r="A176" s="1061"/>
      <c r="B176" s="1191"/>
      <c r="C176" s="1077"/>
      <c r="D176" s="478" t="s">
        <v>3469</v>
      </c>
      <c r="E176" s="388"/>
      <c r="F176" s="477">
        <v>61000</v>
      </c>
      <c r="G176" s="476">
        <v>120920</v>
      </c>
      <c r="H176" s="477">
        <v>53830</v>
      </c>
      <c r="I176" s="476">
        <v>113750</v>
      </c>
      <c r="J176" s="583" t="s">
        <v>3595</v>
      </c>
      <c r="K176" s="475">
        <v>580</v>
      </c>
      <c r="L176" s="474">
        <v>1100</v>
      </c>
      <c r="M176" s="473" t="s">
        <v>50</v>
      </c>
      <c r="N176" s="475">
        <v>500</v>
      </c>
      <c r="O176" s="474">
        <v>1020</v>
      </c>
      <c r="P176" s="473" t="s">
        <v>50</v>
      </c>
      <c r="Q176" s="583" t="s">
        <v>3595</v>
      </c>
      <c r="R176" s="383">
        <v>7440</v>
      </c>
      <c r="S176" s="480">
        <v>70</v>
      </c>
      <c r="T176" s="1082"/>
      <c r="U176" s="581"/>
      <c r="V176" s="593">
        <v>352200</v>
      </c>
      <c r="W176" s="1032"/>
      <c r="X176" s="596">
        <v>3520</v>
      </c>
      <c r="Y176" s="485"/>
      <c r="Z176" s="1035"/>
      <c r="AA176" s="596"/>
      <c r="AB176" s="1032"/>
      <c r="AC176" s="1214"/>
      <c r="AD176" s="495">
        <v>10730</v>
      </c>
      <c r="AE176" s="1032"/>
      <c r="AF176" s="1199"/>
      <c r="AG176" s="1194"/>
      <c r="AH176" s="429" t="s">
        <v>55</v>
      </c>
      <c r="AI176" s="470">
        <v>2600</v>
      </c>
      <c r="AJ176" s="469">
        <v>2800</v>
      </c>
      <c r="AK176" s="471">
        <v>1800</v>
      </c>
      <c r="AL176" s="469">
        <v>1800</v>
      </c>
      <c r="AM176" s="1194"/>
      <c r="AN176" s="429" t="s">
        <v>54</v>
      </c>
      <c r="AO176" s="470">
        <v>3500</v>
      </c>
      <c r="AP176" s="469">
        <v>3900</v>
      </c>
      <c r="AQ176" s="468">
        <v>2400</v>
      </c>
      <c r="AR176" s="467">
        <v>2400</v>
      </c>
      <c r="AS176" s="1032"/>
      <c r="AT176" s="593">
        <v>7500</v>
      </c>
      <c r="AU176" s="1194"/>
      <c r="AV176" s="1210"/>
      <c r="AW176" s="1032"/>
      <c r="AX176" s="1196"/>
      <c r="AY176" s="1032"/>
      <c r="AZ176" s="1199"/>
      <c r="BA176" s="1032"/>
      <c r="BB176" s="593"/>
      <c r="BC176" s="1032"/>
      <c r="BD176" s="1203"/>
      <c r="BE176" s="1032"/>
      <c r="BF176" s="479">
        <v>1810</v>
      </c>
      <c r="BG176" s="1032"/>
      <c r="BH176" s="479">
        <v>6380</v>
      </c>
      <c r="BI176" s="1032"/>
      <c r="BJ176" s="479">
        <v>4070</v>
      </c>
      <c r="BK176" s="1032"/>
      <c r="BL176" s="1196"/>
      <c r="BM176" s="1032"/>
      <c r="BN176" s="1199"/>
      <c r="BO176" s="1032"/>
      <c r="BP176" s="1203"/>
      <c r="BQ176" s="457"/>
      <c r="BR176" s="412"/>
      <c r="BS176" s="581"/>
      <c r="BT176" s="580"/>
      <c r="BU176" s="580"/>
      <c r="BV176" s="1056"/>
      <c r="BW176" s="364"/>
      <c r="BX176" s="364"/>
      <c r="BY176" s="364"/>
      <c r="BZ176" s="364"/>
      <c r="CA176" s="364"/>
      <c r="CB176" s="364"/>
      <c r="CC176" s="364"/>
      <c r="CD176" s="364"/>
      <c r="CE176" s="364"/>
      <c r="CF176" s="364"/>
      <c r="CG176" s="364"/>
      <c r="CH176" s="364"/>
      <c r="CI176" s="364"/>
    </row>
    <row r="177" spans="1:87" s="374" customFormat="1" ht="12.75" customHeight="1">
      <c r="A177" s="1061"/>
      <c r="B177" s="1191"/>
      <c r="C177" s="1204" t="s">
        <v>53</v>
      </c>
      <c r="D177" s="478" t="s">
        <v>3520</v>
      </c>
      <c r="E177" s="388"/>
      <c r="F177" s="477">
        <v>120920</v>
      </c>
      <c r="G177" s="476">
        <v>195360</v>
      </c>
      <c r="H177" s="477">
        <v>113750</v>
      </c>
      <c r="I177" s="476">
        <v>188190</v>
      </c>
      <c r="J177" s="583" t="s">
        <v>3595</v>
      </c>
      <c r="K177" s="475">
        <v>1100</v>
      </c>
      <c r="L177" s="474">
        <v>1850</v>
      </c>
      <c r="M177" s="473" t="s">
        <v>50</v>
      </c>
      <c r="N177" s="475">
        <v>1020</v>
      </c>
      <c r="O177" s="474">
        <v>1770</v>
      </c>
      <c r="P177" s="473" t="s">
        <v>50</v>
      </c>
      <c r="Q177" s="380"/>
      <c r="R177" s="392"/>
      <c r="S177" s="455"/>
      <c r="T177" s="1082"/>
      <c r="U177" s="581"/>
      <c r="V177" s="488"/>
      <c r="W177" s="1032"/>
      <c r="X177" s="490"/>
      <c r="Y177" s="489"/>
      <c r="Z177" s="1035"/>
      <c r="AA177" s="488"/>
      <c r="AB177" s="1032" t="s">
        <v>3595</v>
      </c>
      <c r="AC177" s="1211">
        <v>10730</v>
      </c>
      <c r="AD177" s="493"/>
      <c r="AE177" s="1032"/>
      <c r="AF177" s="1199">
        <v>0</v>
      </c>
      <c r="AG177" s="1194"/>
      <c r="AH177" s="429" t="s">
        <v>52</v>
      </c>
      <c r="AI177" s="470">
        <v>2400</v>
      </c>
      <c r="AJ177" s="469">
        <v>2700</v>
      </c>
      <c r="AK177" s="471">
        <v>1700</v>
      </c>
      <c r="AL177" s="469">
        <v>1700</v>
      </c>
      <c r="AM177" s="1194"/>
      <c r="AN177" s="429" t="s">
        <v>51</v>
      </c>
      <c r="AO177" s="470">
        <v>3000</v>
      </c>
      <c r="AP177" s="469">
        <v>3400</v>
      </c>
      <c r="AQ177" s="468">
        <v>2100</v>
      </c>
      <c r="AR177" s="467">
        <v>2100</v>
      </c>
      <c r="AS177" s="1032"/>
      <c r="AT177" s="488"/>
      <c r="AU177" s="485"/>
      <c r="AV177" s="571"/>
      <c r="AW177" s="1032"/>
      <c r="AX177" s="1196"/>
      <c r="AY177" s="1032"/>
      <c r="AZ177" s="1199"/>
      <c r="BA177" s="1032"/>
      <c r="BB177" s="488"/>
      <c r="BC177" s="1032"/>
      <c r="BD177" s="1206">
        <v>0.06</v>
      </c>
      <c r="BE177" s="1032"/>
      <c r="BF177" s="466">
        <v>10</v>
      </c>
      <c r="BG177" s="1032"/>
      <c r="BH177" s="466">
        <v>60</v>
      </c>
      <c r="BI177" s="1032"/>
      <c r="BJ177" s="466">
        <v>40</v>
      </c>
      <c r="BK177" s="1032"/>
      <c r="BL177" s="1196"/>
      <c r="BM177" s="1032"/>
      <c r="BN177" s="1199"/>
      <c r="BO177" s="1032"/>
      <c r="BP177" s="1206">
        <v>0.92</v>
      </c>
      <c r="BQ177" s="457"/>
      <c r="BR177" s="412"/>
      <c r="BS177" s="581"/>
      <c r="BT177" s="580"/>
      <c r="BU177" s="580"/>
      <c r="BV177" s="1056"/>
      <c r="BW177" s="364"/>
      <c r="BX177" s="364"/>
      <c r="BY177" s="364"/>
      <c r="BZ177" s="364"/>
      <c r="CA177" s="364"/>
      <c r="CB177" s="364"/>
      <c r="CC177" s="364"/>
      <c r="CD177" s="364"/>
      <c r="CE177" s="364"/>
      <c r="CF177" s="364"/>
      <c r="CG177" s="364"/>
      <c r="CH177" s="364"/>
      <c r="CI177" s="364"/>
    </row>
    <row r="178" spans="1:87" s="374" customFormat="1" ht="12.75" customHeight="1">
      <c r="A178" s="1061"/>
      <c r="B178" s="1191"/>
      <c r="C178" s="1205"/>
      <c r="D178" s="389" t="s">
        <v>3519</v>
      </c>
      <c r="E178" s="388"/>
      <c r="F178" s="387">
        <v>195360</v>
      </c>
      <c r="G178" s="386"/>
      <c r="H178" s="387">
        <v>188190</v>
      </c>
      <c r="I178" s="386"/>
      <c r="J178" s="583" t="s">
        <v>3595</v>
      </c>
      <c r="K178" s="383">
        <v>1850</v>
      </c>
      <c r="L178" s="385"/>
      <c r="M178" s="384" t="s">
        <v>50</v>
      </c>
      <c r="N178" s="383">
        <v>1770</v>
      </c>
      <c r="O178" s="385"/>
      <c r="P178" s="384" t="s">
        <v>50</v>
      </c>
      <c r="Q178" s="380"/>
      <c r="R178" s="392"/>
      <c r="S178" s="487"/>
      <c r="T178" s="1082"/>
      <c r="U178" s="581"/>
      <c r="V178" s="593" t="s">
        <v>73</v>
      </c>
      <c r="W178" s="1032"/>
      <c r="X178" s="596" t="s">
        <v>73</v>
      </c>
      <c r="Y178" s="602"/>
      <c r="Z178" s="1035"/>
      <c r="AA178" s="593"/>
      <c r="AB178" s="1032"/>
      <c r="AC178" s="1212"/>
      <c r="AD178" s="492"/>
      <c r="AE178" s="1032"/>
      <c r="AF178" s="1200"/>
      <c r="AG178" s="1194"/>
      <c r="AH178" s="586" t="s">
        <v>49</v>
      </c>
      <c r="AI178" s="462">
        <v>2300</v>
      </c>
      <c r="AJ178" s="461">
        <v>2600</v>
      </c>
      <c r="AK178" s="463">
        <v>1600</v>
      </c>
      <c r="AL178" s="461">
        <v>1600</v>
      </c>
      <c r="AM178" s="1194"/>
      <c r="AN178" s="586" t="s">
        <v>48</v>
      </c>
      <c r="AO178" s="462">
        <v>2700</v>
      </c>
      <c r="AP178" s="461">
        <v>3000</v>
      </c>
      <c r="AQ178" s="460">
        <v>1900</v>
      </c>
      <c r="AR178" s="459">
        <v>1900</v>
      </c>
      <c r="AS178" s="1032"/>
      <c r="AT178" s="593" t="s">
        <v>17</v>
      </c>
      <c r="AU178" s="485"/>
      <c r="AV178" s="414"/>
      <c r="AW178" s="1032"/>
      <c r="AX178" s="1197"/>
      <c r="AY178" s="1032"/>
      <c r="AZ178" s="1200"/>
      <c r="BA178" s="1032"/>
      <c r="BB178" s="593"/>
      <c r="BC178" s="1032"/>
      <c r="BD178" s="1207"/>
      <c r="BE178" s="1032"/>
      <c r="BF178" s="604"/>
      <c r="BG178" s="1032"/>
      <c r="BH178" s="458" t="s">
        <v>3692</v>
      </c>
      <c r="BI178" s="1032"/>
      <c r="BJ178" s="458" t="s">
        <v>3692</v>
      </c>
      <c r="BK178" s="1032"/>
      <c r="BL178" s="1197"/>
      <c r="BM178" s="1032"/>
      <c r="BN178" s="1200"/>
      <c r="BO178" s="1032"/>
      <c r="BP178" s="1206"/>
      <c r="BQ178" s="457"/>
      <c r="BR178" s="412"/>
      <c r="BS178" s="581"/>
      <c r="BT178" s="580"/>
      <c r="BU178" s="580"/>
      <c r="BV178" s="1056"/>
      <c r="BW178" s="364"/>
      <c r="BX178" s="364"/>
      <c r="BY178" s="364"/>
      <c r="BZ178" s="364"/>
      <c r="CA178" s="364"/>
      <c r="CB178" s="364"/>
      <c r="CC178" s="364"/>
      <c r="CD178" s="364"/>
      <c r="CE178" s="364"/>
      <c r="CF178" s="364"/>
      <c r="CG178" s="364"/>
      <c r="CH178" s="364"/>
      <c r="CI178" s="364"/>
    </row>
    <row r="179" spans="1:87" s="374" customFormat="1" ht="12.75" customHeight="1">
      <c r="A179" s="1061"/>
      <c r="B179" s="1190" t="s">
        <v>3531</v>
      </c>
      <c r="C179" s="1076" t="s">
        <v>59</v>
      </c>
      <c r="D179" s="402" t="s">
        <v>3470</v>
      </c>
      <c r="E179" s="388"/>
      <c r="F179" s="401">
        <v>49090</v>
      </c>
      <c r="G179" s="400">
        <v>56530</v>
      </c>
      <c r="H179" s="401">
        <v>42810</v>
      </c>
      <c r="I179" s="400">
        <v>50250</v>
      </c>
      <c r="J179" s="583" t="s">
        <v>3595</v>
      </c>
      <c r="K179" s="399">
        <v>460</v>
      </c>
      <c r="L179" s="398">
        <v>530</v>
      </c>
      <c r="M179" s="397" t="s">
        <v>50</v>
      </c>
      <c r="N179" s="399">
        <v>400</v>
      </c>
      <c r="O179" s="398">
        <v>470</v>
      </c>
      <c r="P179" s="397" t="s">
        <v>50</v>
      </c>
      <c r="Q179" s="583" t="s">
        <v>3595</v>
      </c>
      <c r="R179" s="396">
        <v>7440</v>
      </c>
      <c r="S179" s="484">
        <v>70</v>
      </c>
      <c r="T179" s="1082"/>
      <c r="U179" s="581"/>
      <c r="V179" s="593">
        <v>389000</v>
      </c>
      <c r="W179" s="1032"/>
      <c r="X179" s="596">
        <v>3890</v>
      </c>
      <c r="Y179" s="485"/>
      <c r="Z179" s="1035"/>
      <c r="AA179" s="596"/>
      <c r="AB179" s="1032" t="s">
        <v>3595</v>
      </c>
      <c r="AC179" s="1213">
        <v>11690</v>
      </c>
      <c r="AD179" s="496"/>
      <c r="AE179" s="1032" t="s">
        <v>3595</v>
      </c>
      <c r="AF179" s="1198">
        <v>40</v>
      </c>
      <c r="AG179" s="1194" t="s">
        <v>3595</v>
      </c>
      <c r="AH179" s="483" t="s">
        <v>58</v>
      </c>
      <c r="AI179" s="482">
        <v>3100</v>
      </c>
      <c r="AJ179" s="481">
        <v>3400</v>
      </c>
      <c r="AK179" s="471">
        <v>2100</v>
      </c>
      <c r="AL179" s="469">
        <v>2100</v>
      </c>
      <c r="AM179" s="1194" t="s">
        <v>3595</v>
      </c>
      <c r="AN179" s="483" t="s">
        <v>57</v>
      </c>
      <c r="AO179" s="482">
        <v>7100</v>
      </c>
      <c r="AP179" s="481">
        <v>7900</v>
      </c>
      <c r="AQ179" s="468">
        <v>4900</v>
      </c>
      <c r="AR179" s="467">
        <v>4900</v>
      </c>
      <c r="AS179" s="1032"/>
      <c r="AT179" s="593">
        <v>6130</v>
      </c>
      <c r="AU179" s="1194" t="s">
        <v>3595</v>
      </c>
      <c r="AV179" s="1209">
        <v>4500</v>
      </c>
      <c r="AW179" s="1032" t="s">
        <v>3595</v>
      </c>
      <c r="AX179" s="1195">
        <v>2730</v>
      </c>
      <c r="AY179" s="1032" t="s">
        <v>3595</v>
      </c>
      <c r="AZ179" s="1198">
        <v>30</v>
      </c>
      <c r="BA179" s="1032"/>
      <c r="BB179" s="593"/>
      <c r="BC179" s="1032" t="s">
        <v>3601</v>
      </c>
      <c r="BD179" s="1202" t="s">
        <v>56</v>
      </c>
      <c r="BE179" s="1032" t="s">
        <v>3601</v>
      </c>
      <c r="BF179" s="390"/>
      <c r="BG179" s="1032" t="s">
        <v>3601</v>
      </c>
      <c r="BH179" s="390"/>
      <c r="BI179" s="1032" t="s">
        <v>3601</v>
      </c>
      <c r="BJ179" s="390"/>
      <c r="BK179" s="1032" t="s">
        <v>3595</v>
      </c>
      <c r="BL179" s="1195">
        <v>3230</v>
      </c>
      <c r="BM179" s="1032" t="s">
        <v>8</v>
      </c>
      <c r="BN179" s="1198">
        <v>30</v>
      </c>
      <c r="BO179" s="1032"/>
      <c r="BP179" s="1202" t="s">
        <v>3693</v>
      </c>
      <c r="BQ179" s="457"/>
      <c r="BR179" s="412"/>
      <c r="BS179" s="581"/>
      <c r="BT179" s="580"/>
      <c r="BU179" s="580"/>
      <c r="BV179" s="1056"/>
      <c r="BW179" s="364"/>
      <c r="BX179" s="364"/>
      <c r="BY179" s="364"/>
      <c r="BZ179" s="364"/>
      <c r="CA179" s="364"/>
      <c r="CB179" s="364"/>
      <c r="CC179" s="364"/>
      <c r="CD179" s="364"/>
      <c r="CE179" s="364"/>
      <c r="CF179" s="364"/>
      <c r="CG179" s="364"/>
      <c r="CH179" s="364"/>
      <c r="CI179" s="364"/>
    </row>
    <row r="180" spans="1:87" s="374" customFormat="1" ht="12.75" customHeight="1">
      <c r="A180" s="1061"/>
      <c r="B180" s="1191"/>
      <c r="C180" s="1077"/>
      <c r="D180" s="478" t="s">
        <v>3469</v>
      </c>
      <c r="E180" s="388"/>
      <c r="F180" s="477">
        <v>56530</v>
      </c>
      <c r="G180" s="476">
        <v>116450</v>
      </c>
      <c r="H180" s="477">
        <v>50250</v>
      </c>
      <c r="I180" s="476">
        <v>110170</v>
      </c>
      <c r="J180" s="583" t="s">
        <v>3595</v>
      </c>
      <c r="K180" s="475">
        <v>530</v>
      </c>
      <c r="L180" s="474">
        <v>1050</v>
      </c>
      <c r="M180" s="473" t="s">
        <v>50</v>
      </c>
      <c r="N180" s="475">
        <v>470</v>
      </c>
      <c r="O180" s="474">
        <v>990</v>
      </c>
      <c r="P180" s="473" t="s">
        <v>50</v>
      </c>
      <c r="Q180" s="583" t="s">
        <v>3595</v>
      </c>
      <c r="R180" s="383">
        <v>7440</v>
      </c>
      <c r="S180" s="480">
        <v>70</v>
      </c>
      <c r="T180" s="1082"/>
      <c r="U180" s="581"/>
      <c r="V180" s="488"/>
      <c r="W180" s="1032"/>
      <c r="X180" s="490"/>
      <c r="Y180" s="489"/>
      <c r="Z180" s="1035"/>
      <c r="AA180" s="488"/>
      <c r="AB180" s="1032"/>
      <c r="AC180" s="1214"/>
      <c r="AD180" s="495">
        <v>10010</v>
      </c>
      <c r="AE180" s="1032"/>
      <c r="AF180" s="1199"/>
      <c r="AG180" s="1194"/>
      <c r="AH180" s="429" t="s">
        <v>55</v>
      </c>
      <c r="AI180" s="470">
        <v>3000</v>
      </c>
      <c r="AJ180" s="469">
        <v>3300</v>
      </c>
      <c r="AK180" s="471">
        <v>2100</v>
      </c>
      <c r="AL180" s="469">
        <v>2100</v>
      </c>
      <c r="AM180" s="1194"/>
      <c r="AN180" s="429" t="s">
        <v>54</v>
      </c>
      <c r="AO180" s="470">
        <v>3900</v>
      </c>
      <c r="AP180" s="469">
        <v>4300</v>
      </c>
      <c r="AQ180" s="468">
        <v>2700</v>
      </c>
      <c r="AR180" s="467">
        <v>2700</v>
      </c>
      <c r="AS180" s="1032"/>
      <c r="AT180" s="488"/>
      <c r="AU180" s="1194"/>
      <c r="AV180" s="1210"/>
      <c r="AW180" s="1032"/>
      <c r="AX180" s="1196"/>
      <c r="AY180" s="1032"/>
      <c r="AZ180" s="1199"/>
      <c r="BA180" s="1032"/>
      <c r="BB180" s="488"/>
      <c r="BC180" s="1032"/>
      <c r="BD180" s="1203"/>
      <c r="BE180" s="1032"/>
      <c r="BF180" s="479">
        <v>1590</v>
      </c>
      <c r="BG180" s="1032"/>
      <c r="BH180" s="479">
        <v>5580</v>
      </c>
      <c r="BI180" s="1032"/>
      <c r="BJ180" s="479">
        <v>3560</v>
      </c>
      <c r="BK180" s="1032"/>
      <c r="BL180" s="1196"/>
      <c r="BM180" s="1032"/>
      <c r="BN180" s="1199"/>
      <c r="BO180" s="1032"/>
      <c r="BP180" s="1203"/>
      <c r="BQ180" s="457"/>
      <c r="BR180" s="412"/>
      <c r="BS180" s="581"/>
      <c r="BT180" s="580"/>
      <c r="BU180" s="580"/>
      <c r="BV180" s="1056"/>
      <c r="BW180" s="364"/>
      <c r="BX180" s="364"/>
      <c r="BY180" s="364"/>
      <c r="BZ180" s="364"/>
      <c r="CA180" s="364"/>
      <c r="CB180" s="364"/>
      <c r="CC180" s="364"/>
      <c r="CD180" s="364"/>
      <c r="CE180" s="364"/>
      <c r="CF180" s="364"/>
      <c r="CG180" s="364"/>
      <c r="CH180" s="364"/>
      <c r="CI180" s="364"/>
    </row>
    <row r="181" spans="1:87" s="374" customFormat="1" ht="12.75" customHeight="1">
      <c r="A181" s="1061"/>
      <c r="B181" s="1191"/>
      <c r="C181" s="1204" t="s">
        <v>53</v>
      </c>
      <c r="D181" s="478" t="s">
        <v>3520</v>
      </c>
      <c r="E181" s="388"/>
      <c r="F181" s="477">
        <v>116450</v>
      </c>
      <c r="G181" s="476">
        <v>190890</v>
      </c>
      <c r="H181" s="477">
        <v>110170</v>
      </c>
      <c r="I181" s="476">
        <v>184610</v>
      </c>
      <c r="J181" s="583" t="s">
        <v>3595</v>
      </c>
      <c r="K181" s="475">
        <v>1050</v>
      </c>
      <c r="L181" s="474">
        <v>1800</v>
      </c>
      <c r="M181" s="473" t="s">
        <v>50</v>
      </c>
      <c r="N181" s="475">
        <v>990</v>
      </c>
      <c r="O181" s="474">
        <v>1740</v>
      </c>
      <c r="P181" s="473" t="s">
        <v>50</v>
      </c>
      <c r="Q181" s="380"/>
      <c r="R181" s="392"/>
      <c r="S181" s="455"/>
      <c r="T181" s="1082"/>
      <c r="U181" s="581"/>
      <c r="V181" s="593" t="s">
        <v>72</v>
      </c>
      <c r="W181" s="1032"/>
      <c r="X181" s="596" t="s">
        <v>72</v>
      </c>
      <c r="Y181" s="602"/>
      <c r="Z181" s="1035"/>
      <c r="AA181" s="593"/>
      <c r="AB181" s="1032" t="s">
        <v>3595</v>
      </c>
      <c r="AC181" s="1211">
        <v>10010</v>
      </c>
      <c r="AD181" s="493"/>
      <c r="AE181" s="1032"/>
      <c r="AF181" s="1199">
        <v>0</v>
      </c>
      <c r="AG181" s="1194"/>
      <c r="AH181" s="429" t="s">
        <v>52</v>
      </c>
      <c r="AI181" s="470">
        <v>2800</v>
      </c>
      <c r="AJ181" s="469">
        <v>3100</v>
      </c>
      <c r="AK181" s="471">
        <v>1900</v>
      </c>
      <c r="AL181" s="469">
        <v>1900</v>
      </c>
      <c r="AM181" s="1194"/>
      <c r="AN181" s="429" t="s">
        <v>51</v>
      </c>
      <c r="AO181" s="470">
        <v>3400</v>
      </c>
      <c r="AP181" s="469">
        <v>3800</v>
      </c>
      <c r="AQ181" s="468">
        <v>2300</v>
      </c>
      <c r="AR181" s="467">
        <v>2300</v>
      </c>
      <c r="AS181" s="1032"/>
      <c r="AT181" s="593" t="s">
        <v>18</v>
      </c>
      <c r="AU181" s="485"/>
      <c r="AV181" s="571"/>
      <c r="AW181" s="1032"/>
      <c r="AX181" s="1196"/>
      <c r="AY181" s="1032"/>
      <c r="AZ181" s="1199"/>
      <c r="BA181" s="1032"/>
      <c r="BB181" s="593"/>
      <c r="BC181" s="1032"/>
      <c r="BD181" s="1206">
        <v>0.06</v>
      </c>
      <c r="BE181" s="1032"/>
      <c r="BF181" s="466">
        <v>10</v>
      </c>
      <c r="BG181" s="1032"/>
      <c r="BH181" s="466">
        <v>50</v>
      </c>
      <c r="BI181" s="1032"/>
      <c r="BJ181" s="466">
        <v>30</v>
      </c>
      <c r="BK181" s="1032"/>
      <c r="BL181" s="1196"/>
      <c r="BM181" s="1032"/>
      <c r="BN181" s="1199"/>
      <c r="BO181" s="1032"/>
      <c r="BP181" s="1206">
        <v>0.89</v>
      </c>
      <c r="BQ181" s="457"/>
      <c r="BR181" s="412"/>
      <c r="BS181" s="581"/>
      <c r="BT181" s="580"/>
      <c r="BU181" s="580"/>
      <c r="BV181" s="1056"/>
      <c r="BW181" s="364"/>
      <c r="BX181" s="364"/>
      <c r="BY181" s="364"/>
      <c r="BZ181" s="364"/>
      <c r="CA181" s="364"/>
      <c r="CB181" s="364"/>
      <c r="CC181" s="364"/>
      <c r="CD181" s="364"/>
      <c r="CE181" s="364"/>
      <c r="CF181" s="364"/>
      <c r="CG181" s="364"/>
      <c r="CH181" s="364"/>
      <c r="CI181" s="364"/>
    </row>
    <row r="182" spans="1:87" s="374" customFormat="1" ht="12.75" customHeight="1">
      <c r="A182" s="1061"/>
      <c r="B182" s="1191"/>
      <c r="C182" s="1205"/>
      <c r="D182" s="389" t="s">
        <v>3519</v>
      </c>
      <c r="E182" s="388"/>
      <c r="F182" s="387">
        <v>190890</v>
      </c>
      <c r="G182" s="386"/>
      <c r="H182" s="387">
        <v>184610</v>
      </c>
      <c r="I182" s="386"/>
      <c r="J182" s="583" t="s">
        <v>3595</v>
      </c>
      <c r="K182" s="383">
        <v>1800</v>
      </c>
      <c r="L182" s="385"/>
      <c r="M182" s="384" t="s">
        <v>50</v>
      </c>
      <c r="N182" s="383">
        <v>1740</v>
      </c>
      <c r="O182" s="385"/>
      <c r="P182" s="384" t="s">
        <v>50</v>
      </c>
      <c r="Q182" s="380"/>
      <c r="R182" s="392"/>
      <c r="S182" s="487"/>
      <c r="T182" s="1082"/>
      <c r="U182" s="581"/>
      <c r="V182" s="593">
        <v>425700</v>
      </c>
      <c r="W182" s="1032"/>
      <c r="X182" s="596">
        <v>4250</v>
      </c>
      <c r="Y182" s="485"/>
      <c r="Z182" s="1035"/>
      <c r="AA182" s="596"/>
      <c r="AB182" s="1032"/>
      <c r="AC182" s="1212"/>
      <c r="AD182" s="492"/>
      <c r="AE182" s="1032"/>
      <c r="AF182" s="1200"/>
      <c r="AG182" s="1194"/>
      <c r="AH182" s="586" t="s">
        <v>49</v>
      </c>
      <c r="AI182" s="462">
        <v>2700</v>
      </c>
      <c r="AJ182" s="461">
        <v>2900</v>
      </c>
      <c r="AK182" s="463">
        <v>1800</v>
      </c>
      <c r="AL182" s="461">
        <v>1800</v>
      </c>
      <c r="AM182" s="1194"/>
      <c r="AN182" s="586" t="s">
        <v>48</v>
      </c>
      <c r="AO182" s="462">
        <v>3000</v>
      </c>
      <c r="AP182" s="461">
        <v>3400</v>
      </c>
      <c r="AQ182" s="460">
        <v>2100</v>
      </c>
      <c r="AR182" s="459">
        <v>2100</v>
      </c>
      <c r="AS182" s="1032"/>
      <c r="AT182" s="593">
        <v>5220</v>
      </c>
      <c r="AU182" s="485"/>
      <c r="AV182" s="414"/>
      <c r="AW182" s="1032"/>
      <c r="AX182" s="1197"/>
      <c r="AY182" s="1032"/>
      <c r="AZ182" s="1200"/>
      <c r="BA182" s="1032"/>
      <c r="BB182" s="593"/>
      <c r="BC182" s="1032"/>
      <c r="BD182" s="1207"/>
      <c r="BE182" s="1032"/>
      <c r="BF182" s="604"/>
      <c r="BG182" s="1032"/>
      <c r="BH182" s="458" t="s">
        <v>3692</v>
      </c>
      <c r="BI182" s="1032"/>
      <c r="BJ182" s="458" t="s">
        <v>3692</v>
      </c>
      <c r="BK182" s="1032"/>
      <c r="BL182" s="1197"/>
      <c r="BM182" s="1032"/>
      <c r="BN182" s="1200"/>
      <c r="BO182" s="1032"/>
      <c r="BP182" s="1206"/>
      <c r="BQ182" s="457"/>
      <c r="BR182" s="412"/>
      <c r="BS182" s="581"/>
      <c r="BT182" s="580"/>
      <c r="BU182" s="580"/>
      <c r="BV182" s="1056"/>
      <c r="BW182" s="364"/>
      <c r="BX182" s="364"/>
      <c r="BY182" s="364"/>
      <c r="BZ182" s="364"/>
      <c r="CA182" s="364"/>
      <c r="CB182" s="364"/>
      <c r="CC182" s="364"/>
      <c r="CD182" s="364"/>
      <c r="CE182" s="364"/>
      <c r="CF182" s="364"/>
      <c r="CG182" s="364"/>
      <c r="CH182" s="364"/>
      <c r="CI182" s="364"/>
    </row>
    <row r="183" spans="1:87" s="374" customFormat="1" ht="12.75" customHeight="1">
      <c r="A183" s="1061"/>
      <c r="B183" s="1190" t="s">
        <v>3530</v>
      </c>
      <c r="C183" s="1076" t="s">
        <v>59</v>
      </c>
      <c r="D183" s="402" t="s">
        <v>3470</v>
      </c>
      <c r="E183" s="388"/>
      <c r="F183" s="401">
        <v>45560</v>
      </c>
      <c r="G183" s="400">
        <v>53000</v>
      </c>
      <c r="H183" s="401">
        <v>39980</v>
      </c>
      <c r="I183" s="400">
        <v>47420</v>
      </c>
      <c r="J183" s="583" t="s">
        <v>3595</v>
      </c>
      <c r="K183" s="399">
        <v>430</v>
      </c>
      <c r="L183" s="398">
        <v>500</v>
      </c>
      <c r="M183" s="397" t="s">
        <v>50</v>
      </c>
      <c r="N183" s="399">
        <v>370</v>
      </c>
      <c r="O183" s="398">
        <v>440</v>
      </c>
      <c r="P183" s="397" t="s">
        <v>50</v>
      </c>
      <c r="Q183" s="583" t="s">
        <v>3595</v>
      </c>
      <c r="R183" s="396">
        <v>7440</v>
      </c>
      <c r="S183" s="484">
        <v>70</v>
      </c>
      <c r="T183" s="1082"/>
      <c r="U183" s="581"/>
      <c r="V183" s="488"/>
      <c r="W183" s="1032"/>
      <c r="X183" s="490"/>
      <c r="Y183" s="489"/>
      <c r="Z183" s="1035"/>
      <c r="AA183" s="488"/>
      <c r="AB183" s="1032" t="s">
        <v>3595</v>
      </c>
      <c r="AC183" s="1213">
        <v>11140</v>
      </c>
      <c r="AD183" s="496"/>
      <c r="AE183" s="1032" t="s">
        <v>3595</v>
      </c>
      <c r="AF183" s="1198">
        <v>40</v>
      </c>
      <c r="AG183" s="1194" t="s">
        <v>3595</v>
      </c>
      <c r="AH183" s="483" t="s">
        <v>58</v>
      </c>
      <c r="AI183" s="482">
        <v>2700</v>
      </c>
      <c r="AJ183" s="481">
        <v>3000</v>
      </c>
      <c r="AK183" s="471">
        <v>1900</v>
      </c>
      <c r="AL183" s="469">
        <v>1900</v>
      </c>
      <c r="AM183" s="1194" t="s">
        <v>3595</v>
      </c>
      <c r="AN183" s="483" t="s">
        <v>57</v>
      </c>
      <c r="AO183" s="482">
        <v>6300</v>
      </c>
      <c r="AP183" s="481">
        <v>7100</v>
      </c>
      <c r="AQ183" s="468">
        <v>4400</v>
      </c>
      <c r="AR183" s="467">
        <v>4400</v>
      </c>
      <c r="AS183" s="1032"/>
      <c r="AT183" s="488"/>
      <c r="AU183" s="1194" t="s">
        <v>3595</v>
      </c>
      <c r="AV183" s="1209">
        <v>4500</v>
      </c>
      <c r="AW183" s="1032" t="s">
        <v>3595</v>
      </c>
      <c r="AX183" s="1195">
        <v>2430</v>
      </c>
      <c r="AY183" s="1032" t="s">
        <v>3595</v>
      </c>
      <c r="AZ183" s="1198">
        <v>20</v>
      </c>
      <c r="BA183" s="1032"/>
      <c r="BB183" s="488"/>
      <c r="BC183" s="1032" t="s">
        <v>3601</v>
      </c>
      <c r="BD183" s="1202" t="s">
        <v>56</v>
      </c>
      <c r="BE183" s="1032" t="s">
        <v>3601</v>
      </c>
      <c r="BF183" s="390"/>
      <c r="BG183" s="1032" t="s">
        <v>3601</v>
      </c>
      <c r="BH183" s="390"/>
      <c r="BI183" s="1032" t="s">
        <v>3601</v>
      </c>
      <c r="BJ183" s="390"/>
      <c r="BK183" s="1032" t="s">
        <v>3595</v>
      </c>
      <c r="BL183" s="1195">
        <v>2870</v>
      </c>
      <c r="BM183" s="1032" t="s">
        <v>8</v>
      </c>
      <c r="BN183" s="1198">
        <v>20</v>
      </c>
      <c r="BO183" s="1032"/>
      <c r="BP183" s="1202" t="s">
        <v>3693</v>
      </c>
      <c r="BQ183" s="457"/>
      <c r="BR183" s="412"/>
      <c r="BS183" s="581"/>
      <c r="BT183" s="580"/>
      <c r="BU183" s="580"/>
      <c r="BV183" s="1056"/>
      <c r="BW183" s="364"/>
      <c r="BX183" s="364"/>
      <c r="BY183" s="364"/>
      <c r="BZ183" s="364"/>
      <c r="CA183" s="364"/>
      <c r="CB183" s="364"/>
      <c r="CC183" s="364"/>
      <c r="CD183" s="364"/>
      <c r="CE183" s="364"/>
      <c r="CF183" s="364"/>
      <c r="CG183" s="364"/>
      <c r="CH183" s="364"/>
      <c r="CI183" s="364"/>
    </row>
    <row r="184" spans="1:87" s="374" customFormat="1" ht="12.75" customHeight="1">
      <c r="A184" s="1061"/>
      <c r="B184" s="1191"/>
      <c r="C184" s="1077"/>
      <c r="D184" s="478" t="s">
        <v>3469</v>
      </c>
      <c r="E184" s="388"/>
      <c r="F184" s="477">
        <v>53000</v>
      </c>
      <c r="G184" s="476">
        <v>112920</v>
      </c>
      <c r="H184" s="477">
        <v>47420</v>
      </c>
      <c r="I184" s="476">
        <v>107340</v>
      </c>
      <c r="J184" s="583" t="s">
        <v>3595</v>
      </c>
      <c r="K184" s="475">
        <v>500</v>
      </c>
      <c r="L184" s="474">
        <v>1020</v>
      </c>
      <c r="M184" s="473" t="s">
        <v>50</v>
      </c>
      <c r="N184" s="475">
        <v>440</v>
      </c>
      <c r="O184" s="474">
        <v>960</v>
      </c>
      <c r="P184" s="473" t="s">
        <v>50</v>
      </c>
      <c r="Q184" s="583" t="s">
        <v>3595</v>
      </c>
      <c r="R184" s="383">
        <v>7440</v>
      </c>
      <c r="S184" s="480">
        <v>70</v>
      </c>
      <c r="T184" s="1082"/>
      <c r="U184" s="581"/>
      <c r="V184" s="593" t="s">
        <v>71</v>
      </c>
      <c r="W184" s="1032"/>
      <c r="X184" s="596" t="s">
        <v>71</v>
      </c>
      <c r="Y184" s="602"/>
      <c r="Z184" s="1035"/>
      <c r="AA184" s="593" t="s">
        <v>70</v>
      </c>
      <c r="AB184" s="1032"/>
      <c r="AC184" s="1214"/>
      <c r="AD184" s="495">
        <v>9460</v>
      </c>
      <c r="AE184" s="1032"/>
      <c r="AF184" s="1199"/>
      <c r="AG184" s="1194"/>
      <c r="AH184" s="429" t="s">
        <v>55</v>
      </c>
      <c r="AI184" s="470">
        <v>2600</v>
      </c>
      <c r="AJ184" s="469">
        <v>2900</v>
      </c>
      <c r="AK184" s="471">
        <v>1800</v>
      </c>
      <c r="AL184" s="469">
        <v>1800</v>
      </c>
      <c r="AM184" s="1194"/>
      <c r="AN184" s="429" t="s">
        <v>54</v>
      </c>
      <c r="AO184" s="470">
        <v>3500</v>
      </c>
      <c r="AP184" s="469">
        <v>3900</v>
      </c>
      <c r="AQ184" s="468">
        <v>2400</v>
      </c>
      <c r="AR184" s="467">
        <v>2400</v>
      </c>
      <c r="AS184" s="1032"/>
      <c r="AT184" s="593" t="s">
        <v>19</v>
      </c>
      <c r="AU184" s="1194"/>
      <c r="AV184" s="1210"/>
      <c r="AW184" s="1032"/>
      <c r="AX184" s="1196"/>
      <c r="AY184" s="1032"/>
      <c r="AZ184" s="1199"/>
      <c r="BA184" s="1032"/>
      <c r="BB184" s="593"/>
      <c r="BC184" s="1032"/>
      <c r="BD184" s="1203"/>
      <c r="BE184" s="1032"/>
      <c r="BF184" s="479">
        <v>1410</v>
      </c>
      <c r="BG184" s="1032"/>
      <c r="BH184" s="479">
        <v>4960</v>
      </c>
      <c r="BI184" s="1032"/>
      <c r="BJ184" s="479">
        <v>3170</v>
      </c>
      <c r="BK184" s="1032"/>
      <c r="BL184" s="1196"/>
      <c r="BM184" s="1032"/>
      <c r="BN184" s="1199"/>
      <c r="BO184" s="1032"/>
      <c r="BP184" s="1203"/>
      <c r="BQ184" s="457"/>
      <c r="BR184" s="412"/>
      <c r="BS184" s="581"/>
      <c r="BT184" s="580"/>
      <c r="BU184" s="580"/>
      <c r="BV184" s="1056"/>
      <c r="BW184" s="364"/>
      <c r="BX184" s="364"/>
      <c r="BY184" s="364"/>
      <c r="BZ184" s="364"/>
      <c r="CA184" s="364"/>
      <c r="CB184" s="364"/>
      <c r="CC184" s="364"/>
      <c r="CD184" s="364"/>
      <c r="CE184" s="364"/>
      <c r="CF184" s="364"/>
      <c r="CG184" s="364"/>
      <c r="CH184" s="364"/>
      <c r="CI184" s="364"/>
    </row>
    <row r="185" spans="1:87" s="374" customFormat="1" ht="12.75" customHeight="1">
      <c r="A185" s="1061"/>
      <c r="B185" s="1191"/>
      <c r="C185" s="1204" t="s">
        <v>53</v>
      </c>
      <c r="D185" s="478" t="s">
        <v>3520</v>
      </c>
      <c r="E185" s="388"/>
      <c r="F185" s="477">
        <v>112920</v>
      </c>
      <c r="G185" s="476">
        <v>187360</v>
      </c>
      <c r="H185" s="477">
        <v>107340</v>
      </c>
      <c r="I185" s="476">
        <v>181780</v>
      </c>
      <c r="J185" s="583" t="s">
        <v>3595</v>
      </c>
      <c r="K185" s="475">
        <v>1020</v>
      </c>
      <c r="L185" s="474">
        <v>1770</v>
      </c>
      <c r="M185" s="473" t="s">
        <v>50</v>
      </c>
      <c r="N185" s="475">
        <v>960</v>
      </c>
      <c r="O185" s="474">
        <v>1710</v>
      </c>
      <c r="P185" s="473" t="s">
        <v>50</v>
      </c>
      <c r="Q185" s="380"/>
      <c r="R185" s="392"/>
      <c r="S185" s="455"/>
      <c r="T185" s="1082"/>
      <c r="U185" s="581"/>
      <c r="V185" s="593">
        <v>462500</v>
      </c>
      <c r="W185" s="1032"/>
      <c r="X185" s="596">
        <v>4620</v>
      </c>
      <c r="Y185" s="485"/>
      <c r="Z185" s="1035"/>
      <c r="AA185" s="494" t="s">
        <v>69</v>
      </c>
      <c r="AB185" s="1032" t="s">
        <v>3595</v>
      </c>
      <c r="AC185" s="1211">
        <v>9460</v>
      </c>
      <c r="AD185" s="493"/>
      <c r="AE185" s="1032"/>
      <c r="AF185" s="1199">
        <v>0</v>
      </c>
      <c r="AG185" s="1194"/>
      <c r="AH185" s="429" t="s">
        <v>52</v>
      </c>
      <c r="AI185" s="470">
        <v>2500</v>
      </c>
      <c r="AJ185" s="469">
        <v>2700</v>
      </c>
      <c r="AK185" s="471">
        <v>1700</v>
      </c>
      <c r="AL185" s="469">
        <v>1700</v>
      </c>
      <c r="AM185" s="1194"/>
      <c r="AN185" s="429" t="s">
        <v>51</v>
      </c>
      <c r="AO185" s="470">
        <v>3000</v>
      </c>
      <c r="AP185" s="469">
        <v>3400</v>
      </c>
      <c r="AQ185" s="468">
        <v>2100</v>
      </c>
      <c r="AR185" s="467">
        <v>2100</v>
      </c>
      <c r="AS185" s="1032"/>
      <c r="AT185" s="593">
        <v>4660</v>
      </c>
      <c r="AU185" s="485"/>
      <c r="AV185" s="571"/>
      <c r="AW185" s="1032"/>
      <c r="AX185" s="1196"/>
      <c r="AY185" s="1032"/>
      <c r="AZ185" s="1199"/>
      <c r="BA185" s="1032"/>
      <c r="BB185" s="1208" t="s">
        <v>3696</v>
      </c>
      <c r="BC185" s="1032"/>
      <c r="BD185" s="1206">
        <v>0.06</v>
      </c>
      <c r="BE185" s="1032"/>
      <c r="BF185" s="466">
        <v>10</v>
      </c>
      <c r="BG185" s="1032"/>
      <c r="BH185" s="466">
        <v>50</v>
      </c>
      <c r="BI185" s="1032"/>
      <c r="BJ185" s="466">
        <v>30</v>
      </c>
      <c r="BK185" s="1032"/>
      <c r="BL185" s="1196"/>
      <c r="BM185" s="1032"/>
      <c r="BN185" s="1199"/>
      <c r="BO185" s="1032"/>
      <c r="BP185" s="1206">
        <v>0.91</v>
      </c>
      <c r="BQ185" s="457"/>
      <c r="BR185" s="412"/>
      <c r="BS185" s="581"/>
      <c r="BT185" s="580"/>
      <c r="BU185" s="580"/>
      <c r="BV185" s="1056"/>
      <c r="BW185" s="364"/>
      <c r="BX185" s="364"/>
      <c r="BY185" s="364"/>
      <c r="BZ185" s="364"/>
      <c r="CA185" s="364"/>
      <c r="CB185" s="364"/>
      <c r="CC185" s="364"/>
      <c r="CD185" s="364"/>
      <c r="CE185" s="364"/>
      <c r="CF185" s="364"/>
      <c r="CG185" s="364"/>
      <c r="CH185" s="364"/>
      <c r="CI185" s="364"/>
    </row>
    <row r="186" spans="1:87" s="374" customFormat="1" ht="12.75" customHeight="1">
      <c r="A186" s="1061"/>
      <c r="B186" s="1191"/>
      <c r="C186" s="1205"/>
      <c r="D186" s="389" t="s">
        <v>3519</v>
      </c>
      <c r="E186" s="388"/>
      <c r="F186" s="387">
        <v>187360</v>
      </c>
      <c r="G186" s="386"/>
      <c r="H186" s="387">
        <v>181780</v>
      </c>
      <c r="I186" s="386"/>
      <c r="J186" s="583" t="s">
        <v>3595</v>
      </c>
      <c r="K186" s="383">
        <v>1770</v>
      </c>
      <c r="L186" s="385"/>
      <c r="M186" s="384" t="s">
        <v>50</v>
      </c>
      <c r="N186" s="383">
        <v>1710</v>
      </c>
      <c r="O186" s="385"/>
      <c r="P186" s="384" t="s">
        <v>50</v>
      </c>
      <c r="Q186" s="380"/>
      <c r="R186" s="392"/>
      <c r="S186" s="487"/>
      <c r="T186" s="1082"/>
      <c r="U186" s="581"/>
      <c r="V186" s="488"/>
      <c r="W186" s="1032"/>
      <c r="X186" s="490"/>
      <c r="Y186" s="489"/>
      <c r="Z186" s="1035"/>
      <c r="AA186" s="488"/>
      <c r="AB186" s="1032"/>
      <c r="AC186" s="1212"/>
      <c r="AD186" s="492"/>
      <c r="AE186" s="1032"/>
      <c r="AF186" s="1200"/>
      <c r="AG186" s="1194"/>
      <c r="AH186" s="586" t="s">
        <v>49</v>
      </c>
      <c r="AI186" s="462">
        <v>2400</v>
      </c>
      <c r="AJ186" s="461">
        <v>2600</v>
      </c>
      <c r="AK186" s="463">
        <v>1600</v>
      </c>
      <c r="AL186" s="461">
        <v>1600</v>
      </c>
      <c r="AM186" s="1194"/>
      <c r="AN186" s="586" t="s">
        <v>48</v>
      </c>
      <c r="AO186" s="462">
        <v>2700</v>
      </c>
      <c r="AP186" s="461">
        <v>3000</v>
      </c>
      <c r="AQ186" s="460">
        <v>1900</v>
      </c>
      <c r="AR186" s="459">
        <v>1900</v>
      </c>
      <c r="AS186" s="1032"/>
      <c r="AT186" s="488"/>
      <c r="AU186" s="485"/>
      <c r="AV186" s="414"/>
      <c r="AW186" s="1032"/>
      <c r="AX186" s="1197"/>
      <c r="AY186" s="1032"/>
      <c r="AZ186" s="1200"/>
      <c r="BA186" s="1032"/>
      <c r="BB186" s="1208"/>
      <c r="BC186" s="1032"/>
      <c r="BD186" s="1207"/>
      <c r="BE186" s="1032"/>
      <c r="BF186" s="604"/>
      <c r="BG186" s="1032"/>
      <c r="BH186" s="458" t="s">
        <v>3692</v>
      </c>
      <c r="BI186" s="1032"/>
      <c r="BJ186" s="458" t="s">
        <v>3692</v>
      </c>
      <c r="BK186" s="1032"/>
      <c r="BL186" s="1197"/>
      <c r="BM186" s="1032"/>
      <c r="BN186" s="1200"/>
      <c r="BO186" s="1032"/>
      <c r="BP186" s="1206"/>
      <c r="BQ186" s="457"/>
      <c r="BR186" s="412"/>
      <c r="BS186" s="581"/>
      <c r="BT186" s="580"/>
      <c r="BU186" s="580"/>
      <c r="BV186" s="1056"/>
      <c r="BW186" s="364"/>
      <c r="BX186" s="364"/>
      <c r="BY186" s="364"/>
      <c r="BZ186" s="364"/>
      <c r="CA186" s="364"/>
      <c r="CB186" s="364"/>
      <c r="CC186" s="364"/>
      <c r="CD186" s="364"/>
      <c r="CE186" s="364"/>
      <c r="CF186" s="364"/>
      <c r="CG186" s="364"/>
      <c r="CH186" s="364"/>
      <c r="CI186" s="364"/>
    </row>
    <row r="187" spans="1:87" s="374" customFormat="1" ht="12.75" customHeight="1">
      <c r="A187" s="1061"/>
      <c r="B187" s="1190" t="s">
        <v>3529</v>
      </c>
      <c r="C187" s="1076" t="s">
        <v>59</v>
      </c>
      <c r="D187" s="402" t="s">
        <v>3470</v>
      </c>
      <c r="E187" s="388"/>
      <c r="F187" s="401">
        <v>39460</v>
      </c>
      <c r="G187" s="400">
        <v>46900</v>
      </c>
      <c r="H187" s="401">
        <v>34430</v>
      </c>
      <c r="I187" s="400">
        <v>41870</v>
      </c>
      <c r="J187" s="583" t="s">
        <v>3595</v>
      </c>
      <c r="K187" s="399">
        <v>370</v>
      </c>
      <c r="L187" s="398">
        <v>440</v>
      </c>
      <c r="M187" s="397" t="s">
        <v>50</v>
      </c>
      <c r="N187" s="399">
        <v>310</v>
      </c>
      <c r="O187" s="398">
        <v>380</v>
      </c>
      <c r="P187" s="397" t="s">
        <v>50</v>
      </c>
      <c r="Q187" s="583" t="s">
        <v>3595</v>
      </c>
      <c r="R187" s="396">
        <v>7440</v>
      </c>
      <c r="S187" s="484">
        <v>70</v>
      </c>
      <c r="T187" s="1082"/>
      <c r="U187" s="581"/>
      <c r="V187" s="593" t="s">
        <v>68</v>
      </c>
      <c r="W187" s="1032"/>
      <c r="X187" s="596" t="s">
        <v>68</v>
      </c>
      <c r="Y187" s="602"/>
      <c r="Z187" s="1035"/>
      <c r="AA187" s="593"/>
      <c r="AB187" s="1192"/>
      <c r="AC187" s="392"/>
      <c r="AD187" s="392"/>
      <c r="AE187" s="1082"/>
      <c r="AF187" s="491"/>
      <c r="AG187" s="1193" t="s">
        <v>3595</v>
      </c>
      <c r="AH187" s="483" t="s">
        <v>58</v>
      </c>
      <c r="AI187" s="482">
        <v>2500</v>
      </c>
      <c r="AJ187" s="481">
        <v>2700</v>
      </c>
      <c r="AK187" s="471">
        <v>1700</v>
      </c>
      <c r="AL187" s="469">
        <v>1700</v>
      </c>
      <c r="AM187" s="1194" t="s">
        <v>3595</v>
      </c>
      <c r="AN187" s="483" t="s">
        <v>57</v>
      </c>
      <c r="AO187" s="482">
        <v>5500</v>
      </c>
      <c r="AP187" s="481">
        <v>6200</v>
      </c>
      <c r="AQ187" s="468">
        <v>3900</v>
      </c>
      <c r="AR187" s="467">
        <v>3900</v>
      </c>
      <c r="AS187" s="1032"/>
      <c r="AT187" s="593" t="s">
        <v>20</v>
      </c>
      <c r="AU187" s="1194" t="s">
        <v>3595</v>
      </c>
      <c r="AV187" s="1209">
        <v>4500</v>
      </c>
      <c r="AW187" s="1032" t="s">
        <v>3595</v>
      </c>
      <c r="AX187" s="1195">
        <v>2180</v>
      </c>
      <c r="AY187" s="1032" t="s">
        <v>3595</v>
      </c>
      <c r="AZ187" s="1198">
        <v>20</v>
      </c>
      <c r="BA187" s="1032"/>
      <c r="BB187" s="1215">
        <v>0.1</v>
      </c>
      <c r="BC187" s="1032" t="s">
        <v>3601</v>
      </c>
      <c r="BD187" s="1202" t="s">
        <v>56</v>
      </c>
      <c r="BE187" s="1032" t="s">
        <v>3601</v>
      </c>
      <c r="BF187" s="390"/>
      <c r="BG187" s="1032" t="s">
        <v>3601</v>
      </c>
      <c r="BH187" s="390"/>
      <c r="BI187" s="1032" t="s">
        <v>3601</v>
      </c>
      <c r="BJ187" s="390"/>
      <c r="BK187" s="1032" t="s">
        <v>3595</v>
      </c>
      <c r="BL187" s="1195">
        <v>2590</v>
      </c>
      <c r="BM187" s="1032" t="s">
        <v>8</v>
      </c>
      <c r="BN187" s="1198">
        <v>20</v>
      </c>
      <c r="BO187" s="1032"/>
      <c r="BP187" s="1202" t="s">
        <v>3693</v>
      </c>
      <c r="BQ187" s="457"/>
      <c r="BR187" s="412"/>
      <c r="BS187" s="581"/>
      <c r="BT187" s="580"/>
      <c r="BU187" s="580"/>
      <c r="BV187" s="1056"/>
      <c r="BW187" s="364"/>
      <c r="BX187" s="364"/>
      <c r="BY187" s="364"/>
      <c r="BZ187" s="364"/>
      <c r="CA187" s="364"/>
      <c r="CB187" s="364"/>
      <c r="CC187" s="364"/>
      <c r="CD187" s="364"/>
      <c r="CE187" s="364"/>
      <c r="CF187" s="364"/>
      <c r="CG187" s="364"/>
      <c r="CH187" s="364"/>
      <c r="CI187" s="364"/>
    </row>
    <row r="188" spans="1:87" s="374" customFormat="1" ht="12.75" customHeight="1">
      <c r="A188" s="1061"/>
      <c r="B188" s="1191"/>
      <c r="C188" s="1077"/>
      <c r="D188" s="478" t="s">
        <v>3469</v>
      </c>
      <c r="E188" s="388"/>
      <c r="F188" s="477">
        <v>46900</v>
      </c>
      <c r="G188" s="476">
        <v>106820</v>
      </c>
      <c r="H188" s="477">
        <v>41870</v>
      </c>
      <c r="I188" s="476">
        <v>101790</v>
      </c>
      <c r="J188" s="583" t="s">
        <v>3595</v>
      </c>
      <c r="K188" s="475">
        <v>440</v>
      </c>
      <c r="L188" s="474">
        <v>960</v>
      </c>
      <c r="M188" s="473" t="s">
        <v>50</v>
      </c>
      <c r="N188" s="475">
        <v>380</v>
      </c>
      <c r="O188" s="474">
        <v>900</v>
      </c>
      <c r="P188" s="473" t="s">
        <v>50</v>
      </c>
      <c r="Q188" s="583" t="s">
        <v>3595</v>
      </c>
      <c r="R188" s="383">
        <v>7440</v>
      </c>
      <c r="S188" s="480">
        <v>70</v>
      </c>
      <c r="T188" s="1082"/>
      <c r="U188" s="581"/>
      <c r="V188" s="593">
        <v>499200</v>
      </c>
      <c r="W188" s="1032"/>
      <c r="X188" s="596">
        <v>4990</v>
      </c>
      <c r="Y188" s="485"/>
      <c r="Z188" s="1035"/>
      <c r="AA188" s="596"/>
      <c r="AB188" s="1192"/>
      <c r="AC188" s="392"/>
      <c r="AD188" s="392"/>
      <c r="AE188" s="1082"/>
      <c r="AF188" s="464"/>
      <c r="AG188" s="1193"/>
      <c r="AH188" s="429" t="s">
        <v>55</v>
      </c>
      <c r="AI188" s="470">
        <v>2400</v>
      </c>
      <c r="AJ188" s="469">
        <v>2600</v>
      </c>
      <c r="AK188" s="471">
        <v>1600</v>
      </c>
      <c r="AL188" s="469">
        <v>1600</v>
      </c>
      <c r="AM188" s="1194"/>
      <c r="AN188" s="429" t="s">
        <v>54</v>
      </c>
      <c r="AO188" s="470">
        <v>3000</v>
      </c>
      <c r="AP188" s="469">
        <v>3400</v>
      </c>
      <c r="AQ188" s="468">
        <v>2100</v>
      </c>
      <c r="AR188" s="467">
        <v>2100</v>
      </c>
      <c r="AS188" s="1032"/>
      <c r="AT188" s="593">
        <v>4250</v>
      </c>
      <c r="AU188" s="1194"/>
      <c r="AV188" s="1210"/>
      <c r="AW188" s="1032"/>
      <c r="AX188" s="1196"/>
      <c r="AY188" s="1032"/>
      <c r="AZ188" s="1199"/>
      <c r="BA188" s="1032"/>
      <c r="BB188" s="1215"/>
      <c r="BC188" s="1032"/>
      <c r="BD188" s="1203"/>
      <c r="BE188" s="1032"/>
      <c r="BF188" s="479">
        <v>1270</v>
      </c>
      <c r="BG188" s="1032"/>
      <c r="BH188" s="479">
        <v>4460</v>
      </c>
      <c r="BI188" s="1032"/>
      <c r="BJ188" s="479">
        <v>2850</v>
      </c>
      <c r="BK188" s="1032"/>
      <c r="BL188" s="1196"/>
      <c r="BM188" s="1032"/>
      <c r="BN188" s="1199"/>
      <c r="BO188" s="1032"/>
      <c r="BP188" s="1203"/>
      <c r="BQ188" s="457"/>
      <c r="BR188" s="412"/>
      <c r="BS188" s="581"/>
      <c r="BT188" s="580"/>
      <c r="BU188" s="580"/>
      <c r="BV188" s="1056"/>
      <c r="BW188" s="364"/>
      <c r="BX188" s="364"/>
      <c r="BY188" s="364"/>
      <c r="BZ188" s="364"/>
      <c r="CA188" s="364"/>
      <c r="CB188" s="364"/>
      <c r="CC188" s="364"/>
      <c r="CD188" s="364"/>
      <c r="CE188" s="364"/>
      <c r="CF188" s="364"/>
      <c r="CG188" s="364"/>
      <c r="CH188" s="364"/>
      <c r="CI188" s="364"/>
    </row>
    <row r="189" spans="1:87" s="374" customFormat="1" ht="12.75" customHeight="1">
      <c r="A189" s="1061"/>
      <c r="B189" s="1191"/>
      <c r="C189" s="1204" t="s">
        <v>53</v>
      </c>
      <c r="D189" s="478" t="s">
        <v>3520</v>
      </c>
      <c r="E189" s="388"/>
      <c r="F189" s="477">
        <v>106820</v>
      </c>
      <c r="G189" s="476">
        <v>181260</v>
      </c>
      <c r="H189" s="477">
        <v>101790</v>
      </c>
      <c r="I189" s="476">
        <v>176230</v>
      </c>
      <c r="J189" s="583" t="s">
        <v>3595</v>
      </c>
      <c r="K189" s="475">
        <v>960</v>
      </c>
      <c r="L189" s="474">
        <v>1710</v>
      </c>
      <c r="M189" s="473" t="s">
        <v>50</v>
      </c>
      <c r="N189" s="475">
        <v>900</v>
      </c>
      <c r="O189" s="474">
        <v>1650</v>
      </c>
      <c r="P189" s="473" t="s">
        <v>50</v>
      </c>
      <c r="Q189" s="380"/>
      <c r="R189" s="392"/>
      <c r="S189" s="455"/>
      <c r="T189" s="1082"/>
      <c r="U189" s="581"/>
      <c r="V189" s="488"/>
      <c r="W189" s="1032"/>
      <c r="X189" s="490"/>
      <c r="Y189" s="489"/>
      <c r="Z189" s="1035"/>
      <c r="AA189" s="488"/>
      <c r="AB189" s="1192"/>
      <c r="AC189" s="392"/>
      <c r="AD189" s="392"/>
      <c r="AE189" s="1082"/>
      <c r="AF189" s="464"/>
      <c r="AG189" s="1193"/>
      <c r="AH189" s="429" t="s">
        <v>52</v>
      </c>
      <c r="AI189" s="470">
        <v>2200</v>
      </c>
      <c r="AJ189" s="469">
        <v>2400</v>
      </c>
      <c r="AK189" s="471">
        <v>1500</v>
      </c>
      <c r="AL189" s="469">
        <v>1500</v>
      </c>
      <c r="AM189" s="1194"/>
      <c r="AN189" s="429" t="s">
        <v>51</v>
      </c>
      <c r="AO189" s="470">
        <v>2600</v>
      </c>
      <c r="AP189" s="469">
        <v>2900</v>
      </c>
      <c r="AQ189" s="468">
        <v>1800</v>
      </c>
      <c r="AR189" s="467">
        <v>1800</v>
      </c>
      <c r="AS189" s="1032"/>
      <c r="AT189" s="488"/>
      <c r="AU189" s="485"/>
      <c r="AV189" s="571"/>
      <c r="AW189" s="1032"/>
      <c r="AX189" s="1196"/>
      <c r="AY189" s="1032"/>
      <c r="AZ189" s="1199"/>
      <c r="BA189" s="1032"/>
      <c r="BB189" s="488"/>
      <c r="BC189" s="1032"/>
      <c r="BD189" s="1206">
        <v>0.06</v>
      </c>
      <c r="BE189" s="1032"/>
      <c r="BF189" s="466">
        <v>10</v>
      </c>
      <c r="BG189" s="1032"/>
      <c r="BH189" s="466">
        <v>40</v>
      </c>
      <c r="BI189" s="1032"/>
      <c r="BJ189" s="466">
        <v>20</v>
      </c>
      <c r="BK189" s="1032"/>
      <c r="BL189" s="1196"/>
      <c r="BM189" s="1032"/>
      <c r="BN189" s="1199"/>
      <c r="BO189" s="1032"/>
      <c r="BP189" s="1206">
        <v>0.96</v>
      </c>
      <c r="BQ189" s="457"/>
      <c r="BR189" s="412"/>
      <c r="BS189" s="581"/>
      <c r="BT189" s="580"/>
      <c r="BU189" s="580"/>
      <c r="BV189" s="1056"/>
      <c r="BW189" s="364"/>
      <c r="BX189" s="364"/>
      <c r="BY189" s="364"/>
      <c r="BZ189" s="364"/>
      <c r="CA189" s="364"/>
      <c r="CB189" s="364"/>
      <c r="CC189" s="364"/>
      <c r="CD189" s="364"/>
      <c r="CE189" s="364"/>
      <c r="CF189" s="364"/>
      <c r="CG189" s="364"/>
      <c r="CH189" s="364"/>
      <c r="CI189" s="364"/>
    </row>
    <row r="190" spans="1:87" s="374" customFormat="1" ht="12.75" customHeight="1">
      <c r="A190" s="1061"/>
      <c r="B190" s="1191"/>
      <c r="C190" s="1205"/>
      <c r="D190" s="389" t="s">
        <v>3519</v>
      </c>
      <c r="E190" s="388"/>
      <c r="F190" s="387">
        <v>181260</v>
      </c>
      <c r="G190" s="386"/>
      <c r="H190" s="387">
        <v>176230</v>
      </c>
      <c r="I190" s="386"/>
      <c r="J190" s="583" t="s">
        <v>3595</v>
      </c>
      <c r="K190" s="383">
        <v>1710</v>
      </c>
      <c r="L190" s="385"/>
      <c r="M190" s="384" t="s">
        <v>50</v>
      </c>
      <c r="N190" s="383">
        <v>1650</v>
      </c>
      <c r="O190" s="385"/>
      <c r="P190" s="384" t="s">
        <v>50</v>
      </c>
      <c r="Q190" s="380"/>
      <c r="R190" s="392"/>
      <c r="S190" s="487"/>
      <c r="T190" s="1082"/>
      <c r="U190" s="581"/>
      <c r="V190" s="593" t="s">
        <v>67</v>
      </c>
      <c r="W190" s="1032"/>
      <c r="X190" s="596" t="s">
        <v>67</v>
      </c>
      <c r="Y190" s="602"/>
      <c r="Z190" s="1035"/>
      <c r="AA190" s="593"/>
      <c r="AB190" s="1192"/>
      <c r="AC190" s="392"/>
      <c r="AD190" s="392"/>
      <c r="AE190" s="1082"/>
      <c r="AF190" s="464"/>
      <c r="AG190" s="1193"/>
      <c r="AH190" s="586" t="s">
        <v>49</v>
      </c>
      <c r="AI190" s="462">
        <v>2100</v>
      </c>
      <c r="AJ190" s="461">
        <v>2300</v>
      </c>
      <c r="AK190" s="463">
        <v>1500</v>
      </c>
      <c r="AL190" s="461">
        <v>1500</v>
      </c>
      <c r="AM190" s="1194"/>
      <c r="AN190" s="586" t="s">
        <v>48</v>
      </c>
      <c r="AO190" s="462">
        <v>2400</v>
      </c>
      <c r="AP190" s="461">
        <v>2600</v>
      </c>
      <c r="AQ190" s="460">
        <v>1600</v>
      </c>
      <c r="AR190" s="459">
        <v>1600</v>
      </c>
      <c r="AS190" s="1032"/>
      <c r="AT190" s="593" t="s">
        <v>21</v>
      </c>
      <c r="AU190" s="485"/>
      <c r="AV190" s="414"/>
      <c r="AW190" s="1032"/>
      <c r="AX190" s="1197"/>
      <c r="AY190" s="1032"/>
      <c r="AZ190" s="1200"/>
      <c r="BA190" s="1032"/>
      <c r="BB190" s="593"/>
      <c r="BC190" s="1032"/>
      <c r="BD190" s="1207"/>
      <c r="BE190" s="1032"/>
      <c r="BF190" s="604"/>
      <c r="BG190" s="1032"/>
      <c r="BH190" s="458" t="s">
        <v>3692</v>
      </c>
      <c r="BI190" s="1032"/>
      <c r="BJ190" s="458" t="s">
        <v>3692</v>
      </c>
      <c r="BK190" s="1032"/>
      <c r="BL190" s="1197"/>
      <c r="BM190" s="1032"/>
      <c r="BN190" s="1200"/>
      <c r="BO190" s="1032"/>
      <c r="BP190" s="1206"/>
      <c r="BQ190" s="457"/>
      <c r="BR190" s="412"/>
      <c r="BS190" s="581"/>
      <c r="BT190" s="580"/>
      <c r="BU190" s="580"/>
      <c r="BV190" s="1056"/>
      <c r="BW190" s="364"/>
      <c r="BX190" s="364"/>
      <c r="BY190" s="364"/>
      <c r="BZ190" s="364"/>
      <c r="CA190" s="364"/>
      <c r="CB190" s="364"/>
      <c r="CC190" s="364"/>
      <c r="CD190" s="364"/>
      <c r="CE190" s="364"/>
      <c r="CF190" s="364"/>
      <c r="CG190" s="364"/>
      <c r="CH190" s="364"/>
      <c r="CI190" s="364"/>
    </row>
    <row r="191" spans="1:87" s="374" customFormat="1" ht="12.75" customHeight="1">
      <c r="A191" s="1061"/>
      <c r="B191" s="1190" t="s">
        <v>3528</v>
      </c>
      <c r="C191" s="1076" t="s">
        <v>59</v>
      </c>
      <c r="D191" s="402" t="s">
        <v>3470</v>
      </c>
      <c r="E191" s="388"/>
      <c r="F191" s="401">
        <v>37490</v>
      </c>
      <c r="G191" s="400">
        <v>44930</v>
      </c>
      <c r="H191" s="401">
        <v>32920</v>
      </c>
      <c r="I191" s="400">
        <v>40360</v>
      </c>
      <c r="J191" s="583" t="s">
        <v>3595</v>
      </c>
      <c r="K191" s="399">
        <v>350</v>
      </c>
      <c r="L191" s="398">
        <v>420</v>
      </c>
      <c r="M191" s="397" t="s">
        <v>50</v>
      </c>
      <c r="N191" s="399">
        <v>300</v>
      </c>
      <c r="O191" s="398">
        <v>370</v>
      </c>
      <c r="P191" s="397" t="s">
        <v>50</v>
      </c>
      <c r="Q191" s="583" t="s">
        <v>3595</v>
      </c>
      <c r="R191" s="396">
        <v>7440</v>
      </c>
      <c r="S191" s="484">
        <v>70</v>
      </c>
      <c r="T191" s="1082"/>
      <c r="U191" s="581"/>
      <c r="V191" s="593">
        <v>536000</v>
      </c>
      <c r="W191" s="1032"/>
      <c r="X191" s="596">
        <v>5360</v>
      </c>
      <c r="Y191" s="485"/>
      <c r="Z191" s="1035"/>
      <c r="AA191" s="596"/>
      <c r="AB191" s="1192"/>
      <c r="AC191" s="392"/>
      <c r="AD191" s="392"/>
      <c r="AE191" s="1082"/>
      <c r="AF191" s="464"/>
      <c r="AG191" s="1193" t="s">
        <v>3595</v>
      </c>
      <c r="AH191" s="483" t="s">
        <v>58</v>
      </c>
      <c r="AI191" s="482">
        <v>2700</v>
      </c>
      <c r="AJ191" s="481">
        <v>3000</v>
      </c>
      <c r="AK191" s="471">
        <v>1900</v>
      </c>
      <c r="AL191" s="469">
        <v>1900</v>
      </c>
      <c r="AM191" s="1194" t="s">
        <v>3595</v>
      </c>
      <c r="AN191" s="483" t="s">
        <v>57</v>
      </c>
      <c r="AO191" s="482">
        <v>6100</v>
      </c>
      <c r="AP191" s="481">
        <v>6800</v>
      </c>
      <c r="AQ191" s="468">
        <v>4200</v>
      </c>
      <c r="AR191" s="467">
        <v>4200</v>
      </c>
      <c r="AS191" s="1032"/>
      <c r="AT191" s="593">
        <v>3920</v>
      </c>
      <c r="AU191" s="1194" t="s">
        <v>3595</v>
      </c>
      <c r="AV191" s="1209">
        <v>4500</v>
      </c>
      <c r="AW191" s="1032" t="s">
        <v>3595</v>
      </c>
      <c r="AX191" s="1195">
        <v>1980</v>
      </c>
      <c r="AY191" s="1032" t="s">
        <v>3595</v>
      </c>
      <c r="AZ191" s="1198">
        <v>20</v>
      </c>
      <c r="BA191" s="1032"/>
      <c r="BB191" s="593"/>
      <c r="BC191" s="1032" t="s">
        <v>3601</v>
      </c>
      <c r="BD191" s="1202" t="s">
        <v>56</v>
      </c>
      <c r="BE191" s="1032" t="s">
        <v>3601</v>
      </c>
      <c r="BF191" s="390"/>
      <c r="BG191" s="1032" t="s">
        <v>3601</v>
      </c>
      <c r="BH191" s="390"/>
      <c r="BI191" s="1032" t="s">
        <v>3601</v>
      </c>
      <c r="BJ191" s="390"/>
      <c r="BK191" s="1032" t="s">
        <v>3595</v>
      </c>
      <c r="BL191" s="1195">
        <v>2350</v>
      </c>
      <c r="BM191" s="1032" t="s">
        <v>8</v>
      </c>
      <c r="BN191" s="1198">
        <v>20</v>
      </c>
      <c r="BO191" s="1032"/>
      <c r="BP191" s="1202" t="s">
        <v>3693</v>
      </c>
      <c r="BQ191" s="457"/>
      <c r="BR191" s="412"/>
      <c r="BS191" s="581"/>
      <c r="BT191" s="580"/>
      <c r="BU191" s="580"/>
      <c r="BV191" s="1056"/>
      <c r="BW191" s="364"/>
      <c r="BX191" s="364"/>
      <c r="BY191" s="364"/>
      <c r="BZ191" s="364"/>
      <c r="CA191" s="364"/>
      <c r="CB191" s="364"/>
      <c r="CC191" s="364"/>
      <c r="CD191" s="364"/>
      <c r="CE191" s="364"/>
      <c r="CF191" s="364"/>
      <c r="CG191" s="364"/>
      <c r="CH191" s="364"/>
      <c r="CI191" s="364"/>
    </row>
    <row r="192" spans="1:87" s="374" customFormat="1" ht="12.75" customHeight="1">
      <c r="A192" s="1061"/>
      <c r="B192" s="1191"/>
      <c r="C192" s="1077"/>
      <c r="D192" s="478" t="s">
        <v>3469</v>
      </c>
      <c r="E192" s="388"/>
      <c r="F192" s="477">
        <v>44930</v>
      </c>
      <c r="G192" s="476">
        <v>104850</v>
      </c>
      <c r="H192" s="477">
        <v>40360</v>
      </c>
      <c r="I192" s="476">
        <v>100280</v>
      </c>
      <c r="J192" s="583" t="s">
        <v>3595</v>
      </c>
      <c r="K192" s="475">
        <v>420</v>
      </c>
      <c r="L192" s="474">
        <v>940</v>
      </c>
      <c r="M192" s="473" t="s">
        <v>50</v>
      </c>
      <c r="N192" s="475">
        <v>370</v>
      </c>
      <c r="O192" s="474">
        <v>890</v>
      </c>
      <c r="P192" s="473" t="s">
        <v>50</v>
      </c>
      <c r="Q192" s="583" t="s">
        <v>3595</v>
      </c>
      <c r="R192" s="383">
        <v>7440</v>
      </c>
      <c r="S192" s="480">
        <v>70</v>
      </c>
      <c r="T192" s="1082"/>
      <c r="U192" s="581"/>
      <c r="V192" s="488"/>
      <c r="W192" s="1032"/>
      <c r="X192" s="490"/>
      <c r="Y192" s="489"/>
      <c r="Z192" s="1035"/>
      <c r="AA192" s="488"/>
      <c r="AB192" s="1192"/>
      <c r="AC192" s="392"/>
      <c r="AD192" s="392"/>
      <c r="AE192" s="1082"/>
      <c r="AF192" s="464"/>
      <c r="AG192" s="1193"/>
      <c r="AH192" s="429" t="s">
        <v>55</v>
      </c>
      <c r="AI192" s="470">
        <v>2600</v>
      </c>
      <c r="AJ192" s="469">
        <v>2800</v>
      </c>
      <c r="AK192" s="471">
        <v>1800</v>
      </c>
      <c r="AL192" s="469">
        <v>1800</v>
      </c>
      <c r="AM192" s="1194"/>
      <c r="AN192" s="429" t="s">
        <v>54</v>
      </c>
      <c r="AO192" s="470">
        <v>3300</v>
      </c>
      <c r="AP192" s="469">
        <v>3700</v>
      </c>
      <c r="AQ192" s="468">
        <v>2300</v>
      </c>
      <c r="AR192" s="467">
        <v>2300</v>
      </c>
      <c r="AS192" s="1032"/>
      <c r="AT192" s="488"/>
      <c r="AU192" s="1194"/>
      <c r="AV192" s="1210"/>
      <c r="AW192" s="1032"/>
      <c r="AX192" s="1196"/>
      <c r="AY192" s="1032"/>
      <c r="AZ192" s="1199"/>
      <c r="BA192" s="1032"/>
      <c r="BB192" s="488"/>
      <c r="BC192" s="1032"/>
      <c r="BD192" s="1203"/>
      <c r="BE192" s="1032"/>
      <c r="BF192" s="479">
        <v>1150</v>
      </c>
      <c r="BG192" s="1032"/>
      <c r="BH192" s="479">
        <v>4060</v>
      </c>
      <c r="BI192" s="1032"/>
      <c r="BJ192" s="479">
        <v>2590</v>
      </c>
      <c r="BK192" s="1032"/>
      <c r="BL192" s="1196"/>
      <c r="BM192" s="1032"/>
      <c r="BN192" s="1199"/>
      <c r="BO192" s="1032"/>
      <c r="BP192" s="1203"/>
      <c r="BQ192" s="457"/>
      <c r="BR192" s="412"/>
      <c r="BS192" s="581"/>
      <c r="BT192" s="580"/>
      <c r="BU192" s="580"/>
      <c r="BV192" s="1056"/>
      <c r="BW192" s="364"/>
      <c r="BX192" s="364"/>
      <c r="BY192" s="364"/>
      <c r="BZ192" s="364"/>
      <c r="CA192" s="364"/>
      <c r="CB192" s="364"/>
      <c r="CC192" s="364"/>
      <c r="CD192" s="364"/>
      <c r="CE192" s="364"/>
      <c r="CF192" s="364"/>
      <c r="CG192" s="364"/>
      <c r="CH192" s="364"/>
      <c r="CI192" s="364"/>
    </row>
    <row r="193" spans="1:87" s="374" customFormat="1" ht="12.75" customHeight="1">
      <c r="A193" s="1061"/>
      <c r="B193" s="1191"/>
      <c r="C193" s="1204" t="s">
        <v>53</v>
      </c>
      <c r="D193" s="478" t="s">
        <v>3520</v>
      </c>
      <c r="E193" s="388"/>
      <c r="F193" s="477">
        <v>104850</v>
      </c>
      <c r="G193" s="476">
        <v>179290</v>
      </c>
      <c r="H193" s="477">
        <v>100280</v>
      </c>
      <c r="I193" s="476">
        <v>174720</v>
      </c>
      <c r="J193" s="583" t="s">
        <v>3595</v>
      </c>
      <c r="K193" s="475">
        <v>940</v>
      </c>
      <c r="L193" s="474">
        <v>1690</v>
      </c>
      <c r="M193" s="473" t="s">
        <v>50</v>
      </c>
      <c r="N193" s="475">
        <v>890</v>
      </c>
      <c r="O193" s="474">
        <v>1640</v>
      </c>
      <c r="P193" s="473" t="s">
        <v>50</v>
      </c>
      <c r="Q193" s="380"/>
      <c r="R193" s="392"/>
      <c r="S193" s="455"/>
      <c r="T193" s="1082"/>
      <c r="U193" s="581"/>
      <c r="V193" s="593" t="s">
        <v>66</v>
      </c>
      <c r="W193" s="1032"/>
      <c r="X193" s="596" t="s">
        <v>66</v>
      </c>
      <c r="Y193" s="602"/>
      <c r="Z193" s="1035"/>
      <c r="AA193" s="593"/>
      <c r="AB193" s="1192"/>
      <c r="AC193" s="392"/>
      <c r="AD193" s="392"/>
      <c r="AE193" s="1082"/>
      <c r="AF193" s="464"/>
      <c r="AG193" s="1193"/>
      <c r="AH193" s="429" t="s">
        <v>52</v>
      </c>
      <c r="AI193" s="470">
        <v>2400</v>
      </c>
      <c r="AJ193" s="469">
        <v>2700</v>
      </c>
      <c r="AK193" s="471">
        <v>1700</v>
      </c>
      <c r="AL193" s="469">
        <v>1700</v>
      </c>
      <c r="AM193" s="1194"/>
      <c r="AN193" s="429" t="s">
        <v>51</v>
      </c>
      <c r="AO193" s="470">
        <v>2900</v>
      </c>
      <c r="AP193" s="469">
        <v>3200</v>
      </c>
      <c r="AQ193" s="468">
        <v>2000</v>
      </c>
      <c r="AR193" s="467">
        <v>2000</v>
      </c>
      <c r="AS193" s="1032"/>
      <c r="AT193" s="593" t="s">
        <v>39</v>
      </c>
      <c r="AU193" s="485"/>
      <c r="AV193" s="571"/>
      <c r="AW193" s="1032"/>
      <c r="AX193" s="1196"/>
      <c r="AY193" s="1032"/>
      <c r="AZ193" s="1199"/>
      <c r="BA193" s="1032"/>
      <c r="BB193" s="593"/>
      <c r="BC193" s="1032"/>
      <c r="BD193" s="1206">
        <v>0.06</v>
      </c>
      <c r="BE193" s="1032"/>
      <c r="BF193" s="466">
        <v>10</v>
      </c>
      <c r="BG193" s="1032"/>
      <c r="BH193" s="466">
        <v>40</v>
      </c>
      <c r="BI193" s="1032"/>
      <c r="BJ193" s="466">
        <v>20</v>
      </c>
      <c r="BK193" s="1032"/>
      <c r="BL193" s="1196"/>
      <c r="BM193" s="1032"/>
      <c r="BN193" s="1199"/>
      <c r="BO193" s="1032"/>
      <c r="BP193" s="1206">
        <v>0.95</v>
      </c>
      <c r="BQ193" s="457"/>
      <c r="BR193" s="412"/>
      <c r="BS193" s="581"/>
      <c r="BT193" s="580"/>
      <c r="BU193" s="580"/>
      <c r="BV193" s="1056"/>
      <c r="BW193" s="364"/>
      <c r="BX193" s="364"/>
      <c r="BY193" s="364"/>
      <c r="BZ193" s="364"/>
      <c r="CA193" s="364"/>
      <c r="CB193" s="364"/>
      <c r="CC193" s="364"/>
      <c r="CD193" s="364"/>
      <c r="CE193" s="364"/>
      <c r="CF193" s="364"/>
      <c r="CG193" s="364"/>
      <c r="CH193" s="364"/>
      <c r="CI193" s="364"/>
    </row>
    <row r="194" spans="1:87" s="374" customFormat="1" ht="12.75" customHeight="1">
      <c r="A194" s="1061"/>
      <c r="B194" s="1191"/>
      <c r="C194" s="1205"/>
      <c r="D194" s="389" t="s">
        <v>3519</v>
      </c>
      <c r="E194" s="388"/>
      <c r="F194" s="387">
        <v>179290</v>
      </c>
      <c r="G194" s="386"/>
      <c r="H194" s="387">
        <v>174720</v>
      </c>
      <c r="I194" s="386"/>
      <c r="J194" s="583" t="s">
        <v>3595</v>
      </c>
      <c r="K194" s="383">
        <v>1690</v>
      </c>
      <c r="L194" s="385"/>
      <c r="M194" s="384" t="s">
        <v>50</v>
      </c>
      <c r="N194" s="383">
        <v>1640</v>
      </c>
      <c r="O194" s="385"/>
      <c r="P194" s="384" t="s">
        <v>50</v>
      </c>
      <c r="Q194" s="380"/>
      <c r="R194" s="392"/>
      <c r="S194" s="487"/>
      <c r="T194" s="1082"/>
      <c r="U194" s="581"/>
      <c r="V194" s="593">
        <v>572700</v>
      </c>
      <c r="W194" s="1032"/>
      <c r="X194" s="596">
        <v>5720</v>
      </c>
      <c r="Y194" s="485"/>
      <c r="Z194" s="1035"/>
      <c r="AA194" s="596"/>
      <c r="AB194" s="1192"/>
      <c r="AC194" s="392"/>
      <c r="AD194" s="392"/>
      <c r="AE194" s="1082"/>
      <c r="AF194" s="464"/>
      <c r="AG194" s="1193"/>
      <c r="AH194" s="586" t="s">
        <v>49</v>
      </c>
      <c r="AI194" s="462">
        <v>2300</v>
      </c>
      <c r="AJ194" s="461">
        <v>2600</v>
      </c>
      <c r="AK194" s="463">
        <v>1600</v>
      </c>
      <c r="AL194" s="461">
        <v>1600</v>
      </c>
      <c r="AM194" s="1194"/>
      <c r="AN194" s="586" t="s">
        <v>48</v>
      </c>
      <c r="AO194" s="462">
        <v>2600</v>
      </c>
      <c r="AP194" s="461">
        <v>2900</v>
      </c>
      <c r="AQ194" s="460">
        <v>1800</v>
      </c>
      <c r="AR194" s="459">
        <v>1800</v>
      </c>
      <c r="AS194" s="1032"/>
      <c r="AT194" s="593">
        <v>3660</v>
      </c>
      <c r="AU194" s="485"/>
      <c r="AV194" s="414"/>
      <c r="AW194" s="1032"/>
      <c r="AX194" s="1197"/>
      <c r="AY194" s="1032"/>
      <c r="AZ194" s="1200"/>
      <c r="BA194" s="1032"/>
      <c r="BB194" s="593"/>
      <c r="BC194" s="1032"/>
      <c r="BD194" s="1207"/>
      <c r="BE194" s="1032"/>
      <c r="BF194" s="604"/>
      <c r="BG194" s="1032"/>
      <c r="BH194" s="458" t="s">
        <v>3692</v>
      </c>
      <c r="BI194" s="1032"/>
      <c r="BJ194" s="458" t="s">
        <v>3692</v>
      </c>
      <c r="BK194" s="1032"/>
      <c r="BL194" s="1197"/>
      <c r="BM194" s="1032"/>
      <c r="BN194" s="1200"/>
      <c r="BO194" s="1032"/>
      <c r="BP194" s="1206"/>
      <c r="BQ194" s="457"/>
      <c r="BR194" s="412"/>
      <c r="BS194" s="581"/>
      <c r="BT194" s="580"/>
      <c r="BU194" s="580"/>
      <c r="BV194" s="1056"/>
      <c r="BW194" s="364"/>
      <c r="BX194" s="364"/>
      <c r="BY194" s="364"/>
      <c r="BZ194" s="364"/>
      <c r="CA194" s="364"/>
      <c r="CB194" s="364"/>
      <c r="CC194" s="364"/>
      <c r="CD194" s="364"/>
      <c r="CE194" s="364"/>
      <c r="CF194" s="364"/>
      <c r="CG194" s="364"/>
      <c r="CH194" s="364"/>
      <c r="CI194" s="364"/>
    </row>
    <row r="195" spans="1:87" s="374" customFormat="1" ht="12.75" customHeight="1">
      <c r="A195" s="1061"/>
      <c r="B195" s="1201" t="s">
        <v>3527</v>
      </c>
      <c r="C195" s="1076" t="s">
        <v>59</v>
      </c>
      <c r="D195" s="402" t="s">
        <v>3470</v>
      </c>
      <c r="E195" s="388"/>
      <c r="F195" s="401">
        <v>35810</v>
      </c>
      <c r="G195" s="400">
        <v>43250</v>
      </c>
      <c r="H195" s="401">
        <v>31620</v>
      </c>
      <c r="I195" s="400">
        <v>39060</v>
      </c>
      <c r="J195" s="583" t="s">
        <v>3595</v>
      </c>
      <c r="K195" s="399">
        <v>330</v>
      </c>
      <c r="L195" s="398">
        <v>400</v>
      </c>
      <c r="M195" s="397" t="s">
        <v>50</v>
      </c>
      <c r="N195" s="399">
        <v>290</v>
      </c>
      <c r="O195" s="398">
        <v>360</v>
      </c>
      <c r="P195" s="397" t="s">
        <v>50</v>
      </c>
      <c r="Q195" s="583" t="s">
        <v>3595</v>
      </c>
      <c r="R195" s="396">
        <v>7440</v>
      </c>
      <c r="S195" s="484">
        <v>70</v>
      </c>
      <c r="T195" s="1082"/>
      <c r="U195" s="581"/>
      <c r="V195" s="488"/>
      <c r="W195" s="1032"/>
      <c r="X195" s="490"/>
      <c r="Y195" s="489"/>
      <c r="Z195" s="1035"/>
      <c r="AA195" s="488"/>
      <c r="AB195" s="1192"/>
      <c r="AC195" s="392"/>
      <c r="AD195" s="392"/>
      <c r="AE195" s="1082"/>
      <c r="AF195" s="464"/>
      <c r="AG195" s="1193" t="s">
        <v>3595</v>
      </c>
      <c r="AH195" s="483" t="s">
        <v>58</v>
      </c>
      <c r="AI195" s="482">
        <v>2500</v>
      </c>
      <c r="AJ195" s="481">
        <v>2700</v>
      </c>
      <c r="AK195" s="471">
        <v>1700</v>
      </c>
      <c r="AL195" s="469">
        <v>1700</v>
      </c>
      <c r="AM195" s="1194" t="s">
        <v>3595</v>
      </c>
      <c r="AN195" s="483" t="s">
        <v>57</v>
      </c>
      <c r="AO195" s="482">
        <v>5500</v>
      </c>
      <c r="AP195" s="481">
        <v>6200</v>
      </c>
      <c r="AQ195" s="468">
        <v>3900</v>
      </c>
      <c r="AR195" s="467">
        <v>3900</v>
      </c>
      <c r="AS195" s="1032"/>
      <c r="AT195" s="488"/>
      <c r="AU195" s="1194" t="s">
        <v>3595</v>
      </c>
      <c r="AV195" s="1209">
        <v>4500</v>
      </c>
      <c r="AW195" s="1032" t="s">
        <v>3595</v>
      </c>
      <c r="AX195" s="1195">
        <v>1820</v>
      </c>
      <c r="AY195" s="1032" t="s">
        <v>3595</v>
      </c>
      <c r="AZ195" s="1198">
        <v>10</v>
      </c>
      <c r="BA195" s="1032"/>
      <c r="BB195" s="488"/>
      <c r="BC195" s="1032" t="s">
        <v>3601</v>
      </c>
      <c r="BD195" s="1202" t="s">
        <v>56</v>
      </c>
      <c r="BE195" s="1032" t="s">
        <v>3601</v>
      </c>
      <c r="BF195" s="390"/>
      <c r="BG195" s="1032" t="s">
        <v>3601</v>
      </c>
      <c r="BH195" s="390"/>
      <c r="BI195" s="1032" t="s">
        <v>3601</v>
      </c>
      <c r="BJ195" s="390"/>
      <c r="BK195" s="1032" t="s">
        <v>3595</v>
      </c>
      <c r="BL195" s="1195">
        <v>2150</v>
      </c>
      <c r="BM195" s="1032" t="s">
        <v>8</v>
      </c>
      <c r="BN195" s="1198">
        <v>20</v>
      </c>
      <c r="BO195" s="1032"/>
      <c r="BP195" s="1202" t="s">
        <v>3693</v>
      </c>
      <c r="BQ195" s="457"/>
      <c r="BR195" s="412"/>
      <c r="BS195" s="581"/>
      <c r="BT195" s="580"/>
      <c r="BU195" s="580"/>
      <c r="BV195" s="1056"/>
      <c r="BW195" s="364"/>
      <c r="BX195" s="364"/>
      <c r="BY195" s="364"/>
      <c r="BZ195" s="364"/>
      <c r="CA195" s="364"/>
      <c r="CB195" s="364"/>
      <c r="CC195" s="364"/>
      <c r="CD195" s="364"/>
      <c r="CE195" s="364"/>
      <c r="CF195" s="364"/>
      <c r="CG195" s="364"/>
      <c r="CH195" s="364"/>
      <c r="CI195" s="364"/>
    </row>
    <row r="196" spans="1:87" s="374" customFormat="1" ht="12.75" customHeight="1">
      <c r="A196" s="1061"/>
      <c r="B196" s="1191"/>
      <c r="C196" s="1077"/>
      <c r="D196" s="478" t="s">
        <v>3469</v>
      </c>
      <c r="E196" s="388"/>
      <c r="F196" s="477">
        <v>43250</v>
      </c>
      <c r="G196" s="476">
        <v>103170</v>
      </c>
      <c r="H196" s="477">
        <v>39060</v>
      </c>
      <c r="I196" s="476">
        <v>98980</v>
      </c>
      <c r="J196" s="583" t="s">
        <v>3595</v>
      </c>
      <c r="K196" s="475">
        <v>400</v>
      </c>
      <c r="L196" s="474">
        <v>920</v>
      </c>
      <c r="M196" s="473" t="s">
        <v>50</v>
      </c>
      <c r="N196" s="475">
        <v>360</v>
      </c>
      <c r="O196" s="474">
        <v>880</v>
      </c>
      <c r="P196" s="473" t="s">
        <v>50</v>
      </c>
      <c r="Q196" s="583" t="s">
        <v>3595</v>
      </c>
      <c r="R196" s="383">
        <v>7440</v>
      </c>
      <c r="S196" s="480">
        <v>70</v>
      </c>
      <c r="T196" s="1082"/>
      <c r="U196" s="581"/>
      <c r="V196" s="593" t="s">
        <v>65</v>
      </c>
      <c r="W196" s="1032"/>
      <c r="X196" s="596" t="s">
        <v>65</v>
      </c>
      <c r="Y196" s="602"/>
      <c r="Z196" s="1035"/>
      <c r="AA196" s="593"/>
      <c r="AB196" s="1192"/>
      <c r="AC196" s="392"/>
      <c r="AD196" s="392"/>
      <c r="AE196" s="1082"/>
      <c r="AF196" s="464"/>
      <c r="AG196" s="1193"/>
      <c r="AH196" s="429" t="s">
        <v>55</v>
      </c>
      <c r="AI196" s="470">
        <v>2400</v>
      </c>
      <c r="AJ196" s="469">
        <v>2600</v>
      </c>
      <c r="AK196" s="471">
        <v>1600</v>
      </c>
      <c r="AL196" s="469">
        <v>1600</v>
      </c>
      <c r="AM196" s="1194"/>
      <c r="AN196" s="429" t="s">
        <v>54</v>
      </c>
      <c r="AO196" s="470">
        <v>3000</v>
      </c>
      <c r="AP196" s="469">
        <v>3400</v>
      </c>
      <c r="AQ196" s="468">
        <v>2100</v>
      </c>
      <c r="AR196" s="467">
        <v>2100</v>
      </c>
      <c r="AS196" s="1032"/>
      <c r="AT196" s="593" t="s">
        <v>22</v>
      </c>
      <c r="AU196" s="1194"/>
      <c r="AV196" s="1210"/>
      <c r="AW196" s="1032"/>
      <c r="AX196" s="1196"/>
      <c r="AY196" s="1032"/>
      <c r="AZ196" s="1199"/>
      <c r="BA196" s="1032"/>
      <c r="BB196" s="593"/>
      <c r="BC196" s="1032"/>
      <c r="BD196" s="1203"/>
      <c r="BE196" s="1032"/>
      <c r="BF196" s="479">
        <v>1060</v>
      </c>
      <c r="BG196" s="1032"/>
      <c r="BH196" s="479">
        <v>3720</v>
      </c>
      <c r="BI196" s="1032"/>
      <c r="BJ196" s="479">
        <v>2370</v>
      </c>
      <c r="BK196" s="1032"/>
      <c r="BL196" s="1196"/>
      <c r="BM196" s="1032"/>
      <c r="BN196" s="1199"/>
      <c r="BO196" s="1032"/>
      <c r="BP196" s="1203"/>
      <c r="BQ196" s="457"/>
      <c r="BR196" s="412"/>
      <c r="BS196" s="581"/>
      <c r="BT196" s="580"/>
      <c r="BU196" s="580"/>
      <c r="BV196" s="1056"/>
      <c r="BW196" s="364"/>
      <c r="BX196" s="364"/>
      <c r="BY196" s="364"/>
      <c r="BZ196" s="364"/>
      <c r="CA196" s="364"/>
      <c r="CB196" s="364"/>
      <c r="CC196" s="364"/>
      <c r="CD196" s="364"/>
      <c r="CE196" s="364"/>
      <c r="CF196" s="364"/>
      <c r="CG196" s="364"/>
      <c r="CH196" s="364"/>
      <c r="CI196" s="364"/>
    </row>
    <row r="197" spans="1:87" s="374" customFormat="1" ht="12.75" customHeight="1">
      <c r="A197" s="1061"/>
      <c r="B197" s="1191"/>
      <c r="C197" s="1204" t="s">
        <v>53</v>
      </c>
      <c r="D197" s="478" t="s">
        <v>3520</v>
      </c>
      <c r="E197" s="388"/>
      <c r="F197" s="477">
        <v>103170</v>
      </c>
      <c r="G197" s="476">
        <v>177610</v>
      </c>
      <c r="H197" s="477">
        <v>98980</v>
      </c>
      <c r="I197" s="476">
        <v>173420</v>
      </c>
      <c r="J197" s="583" t="s">
        <v>3595</v>
      </c>
      <c r="K197" s="475">
        <v>920</v>
      </c>
      <c r="L197" s="474">
        <v>1670</v>
      </c>
      <c r="M197" s="473" t="s">
        <v>50</v>
      </c>
      <c r="N197" s="475">
        <v>880</v>
      </c>
      <c r="O197" s="474">
        <v>1630</v>
      </c>
      <c r="P197" s="473" t="s">
        <v>50</v>
      </c>
      <c r="Q197" s="380"/>
      <c r="R197" s="392"/>
      <c r="S197" s="455"/>
      <c r="T197" s="1082"/>
      <c r="U197" s="581"/>
      <c r="V197" s="593">
        <v>609500</v>
      </c>
      <c r="W197" s="1032"/>
      <c r="X197" s="596">
        <v>6090</v>
      </c>
      <c r="Y197" s="485"/>
      <c r="Z197" s="1035"/>
      <c r="AA197" s="596"/>
      <c r="AB197" s="1192"/>
      <c r="AC197" s="392"/>
      <c r="AD197" s="392"/>
      <c r="AE197" s="1082"/>
      <c r="AF197" s="464"/>
      <c r="AG197" s="1193"/>
      <c r="AH197" s="429" t="s">
        <v>52</v>
      </c>
      <c r="AI197" s="470">
        <v>2200</v>
      </c>
      <c r="AJ197" s="469">
        <v>2400</v>
      </c>
      <c r="AK197" s="471">
        <v>1500</v>
      </c>
      <c r="AL197" s="469">
        <v>1500</v>
      </c>
      <c r="AM197" s="1194"/>
      <c r="AN197" s="429" t="s">
        <v>51</v>
      </c>
      <c r="AO197" s="470">
        <v>2600</v>
      </c>
      <c r="AP197" s="469">
        <v>2900</v>
      </c>
      <c r="AQ197" s="468">
        <v>1800</v>
      </c>
      <c r="AR197" s="467">
        <v>1800</v>
      </c>
      <c r="AS197" s="1032"/>
      <c r="AT197" s="593">
        <v>3160</v>
      </c>
      <c r="AU197" s="485"/>
      <c r="AV197" s="571"/>
      <c r="AW197" s="1032"/>
      <c r="AX197" s="1196"/>
      <c r="AY197" s="1032"/>
      <c r="AZ197" s="1199"/>
      <c r="BA197" s="1032"/>
      <c r="BB197" s="593"/>
      <c r="BC197" s="1032"/>
      <c r="BD197" s="1206">
        <v>0.06</v>
      </c>
      <c r="BE197" s="1032"/>
      <c r="BF197" s="466">
        <v>10</v>
      </c>
      <c r="BG197" s="1032"/>
      <c r="BH197" s="466">
        <v>30</v>
      </c>
      <c r="BI197" s="1032"/>
      <c r="BJ197" s="466">
        <v>20</v>
      </c>
      <c r="BK197" s="1032"/>
      <c r="BL197" s="1196"/>
      <c r="BM197" s="1032"/>
      <c r="BN197" s="1199"/>
      <c r="BO197" s="1032"/>
      <c r="BP197" s="1206">
        <v>0.95</v>
      </c>
      <c r="BQ197" s="457"/>
      <c r="BR197" s="412"/>
      <c r="BS197" s="581"/>
      <c r="BT197" s="580"/>
      <c r="BU197" s="580"/>
      <c r="BV197" s="1056"/>
      <c r="BW197" s="364"/>
      <c r="BX197" s="364"/>
      <c r="BY197" s="364"/>
      <c r="BZ197" s="364"/>
      <c r="CA197" s="364"/>
      <c r="CB197" s="364"/>
      <c r="CC197" s="364"/>
      <c r="CD197" s="364"/>
      <c r="CE197" s="364"/>
      <c r="CF197" s="364"/>
      <c r="CG197" s="364"/>
      <c r="CH197" s="364"/>
      <c r="CI197" s="364"/>
    </row>
    <row r="198" spans="1:87" s="374" customFormat="1" ht="12.75" customHeight="1">
      <c r="A198" s="1061"/>
      <c r="B198" s="1191"/>
      <c r="C198" s="1205"/>
      <c r="D198" s="389" t="s">
        <v>3519</v>
      </c>
      <c r="E198" s="388"/>
      <c r="F198" s="387">
        <v>177610</v>
      </c>
      <c r="G198" s="386"/>
      <c r="H198" s="387">
        <v>173420</v>
      </c>
      <c r="I198" s="386"/>
      <c r="J198" s="583" t="s">
        <v>3595</v>
      </c>
      <c r="K198" s="383">
        <v>1670</v>
      </c>
      <c r="L198" s="385"/>
      <c r="M198" s="384" t="s">
        <v>50</v>
      </c>
      <c r="N198" s="383">
        <v>1630</v>
      </c>
      <c r="O198" s="385"/>
      <c r="P198" s="384" t="s">
        <v>50</v>
      </c>
      <c r="Q198" s="380"/>
      <c r="R198" s="392"/>
      <c r="S198" s="487"/>
      <c r="T198" s="1082"/>
      <c r="U198" s="581"/>
      <c r="V198" s="488"/>
      <c r="W198" s="1032"/>
      <c r="X198" s="490"/>
      <c r="Y198" s="489"/>
      <c r="Z198" s="1035"/>
      <c r="AA198" s="488"/>
      <c r="AB198" s="1192"/>
      <c r="AC198" s="392"/>
      <c r="AD198" s="392"/>
      <c r="AE198" s="1082"/>
      <c r="AF198" s="464"/>
      <c r="AG198" s="1193"/>
      <c r="AH198" s="586" t="s">
        <v>49</v>
      </c>
      <c r="AI198" s="462">
        <v>2100</v>
      </c>
      <c r="AJ198" s="461">
        <v>2300</v>
      </c>
      <c r="AK198" s="463">
        <v>1500</v>
      </c>
      <c r="AL198" s="461">
        <v>1500</v>
      </c>
      <c r="AM198" s="1194"/>
      <c r="AN198" s="586" t="s">
        <v>48</v>
      </c>
      <c r="AO198" s="462">
        <v>2400</v>
      </c>
      <c r="AP198" s="461">
        <v>2600</v>
      </c>
      <c r="AQ198" s="460">
        <v>1600</v>
      </c>
      <c r="AR198" s="459">
        <v>1600</v>
      </c>
      <c r="AS198" s="1032"/>
      <c r="AT198" s="488"/>
      <c r="AU198" s="485"/>
      <c r="AV198" s="414"/>
      <c r="AW198" s="1032"/>
      <c r="AX198" s="1197"/>
      <c r="AY198" s="1032"/>
      <c r="AZ198" s="1200"/>
      <c r="BA198" s="1032"/>
      <c r="BB198" s="488"/>
      <c r="BC198" s="1032"/>
      <c r="BD198" s="1207"/>
      <c r="BE198" s="1032"/>
      <c r="BF198" s="604"/>
      <c r="BG198" s="1032"/>
      <c r="BH198" s="458" t="s">
        <v>3692</v>
      </c>
      <c r="BI198" s="1032"/>
      <c r="BJ198" s="458" t="s">
        <v>3692</v>
      </c>
      <c r="BK198" s="1032"/>
      <c r="BL198" s="1197"/>
      <c r="BM198" s="1032"/>
      <c r="BN198" s="1200"/>
      <c r="BO198" s="1032"/>
      <c r="BP198" s="1206"/>
      <c r="BQ198" s="457"/>
      <c r="BR198" s="412"/>
      <c r="BS198" s="581"/>
      <c r="BT198" s="580"/>
      <c r="BU198" s="580"/>
      <c r="BV198" s="1056"/>
      <c r="BW198" s="364"/>
      <c r="BX198" s="364"/>
      <c r="BY198" s="364"/>
      <c r="BZ198" s="364"/>
      <c r="CA198" s="364"/>
      <c r="CB198" s="364"/>
      <c r="CC198" s="364"/>
      <c r="CD198" s="364"/>
      <c r="CE198" s="364"/>
      <c r="CF198" s="364"/>
      <c r="CG198" s="364"/>
      <c r="CH198" s="364"/>
      <c r="CI198" s="364"/>
    </row>
    <row r="199" spans="1:87" s="374" customFormat="1" ht="12.75" customHeight="1">
      <c r="A199" s="1061"/>
      <c r="B199" s="1201" t="s">
        <v>3526</v>
      </c>
      <c r="C199" s="1076" t="s">
        <v>59</v>
      </c>
      <c r="D199" s="402" t="s">
        <v>3470</v>
      </c>
      <c r="E199" s="388"/>
      <c r="F199" s="401">
        <v>34390</v>
      </c>
      <c r="G199" s="400">
        <v>41830</v>
      </c>
      <c r="H199" s="401">
        <v>30530</v>
      </c>
      <c r="I199" s="400">
        <v>37970</v>
      </c>
      <c r="J199" s="583" t="s">
        <v>3595</v>
      </c>
      <c r="K199" s="399">
        <v>310</v>
      </c>
      <c r="L199" s="398">
        <v>380</v>
      </c>
      <c r="M199" s="397" t="s">
        <v>50</v>
      </c>
      <c r="N199" s="399">
        <v>280</v>
      </c>
      <c r="O199" s="398">
        <v>350</v>
      </c>
      <c r="P199" s="397" t="s">
        <v>50</v>
      </c>
      <c r="Q199" s="583" t="s">
        <v>3595</v>
      </c>
      <c r="R199" s="396">
        <v>7440</v>
      </c>
      <c r="S199" s="484">
        <v>70</v>
      </c>
      <c r="T199" s="1082"/>
      <c r="U199" s="581"/>
      <c r="V199" s="593" t="s">
        <v>64</v>
      </c>
      <c r="W199" s="1032"/>
      <c r="X199" s="596" t="s">
        <v>64</v>
      </c>
      <c r="Y199" s="602"/>
      <c r="Z199" s="1035"/>
      <c r="AA199" s="593"/>
      <c r="AB199" s="1192"/>
      <c r="AC199" s="392"/>
      <c r="AD199" s="392"/>
      <c r="AE199" s="1082"/>
      <c r="AF199" s="464"/>
      <c r="AG199" s="1193" t="s">
        <v>3595</v>
      </c>
      <c r="AH199" s="483" t="s">
        <v>58</v>
      </c>
      <c r="AI199" s="482">
        <v>2300</v>
      </c>
      <c r="AJ199" s="481">
        <v>2500</v>
      </c>
      <c r="AK199" s="471">
        <v>1600</v>
      </c>
      <c r="AL199" s="469">
        <v>1600</v>
      </c>
      <c r="AM199" s="1194" t="s">
        <v>3595</v>
      </c>
      <c r="AN199" s="483" t="s">
        <v>57</v>
      </c>
      <c r="AO199" s="482">
        <v>5100</v>
      </c>
      <c r="AP199" s="481">
        <v>5700</v>
      </c>
      <c r="AQ199" s="468">
        <v>3500</v>
      </c>
      <c r="AR199" s="467">
        <v>3500</v>
      </c>
      <c r="AS199" s="1032"/>
      <c r="AT199" s="593" t="s">
        <v>23</v>
      </c>
      <c r="AU199" s="1194" t="s">
        <v>3595</v>
      </c>
      <c r="AV199" s="1209">
        <v>4500</v>
      </c>
      <c r="AW199" s="1032" t="s">
        <v>3595</v>
      </c>
      <c r="AX199" s="1195">
        <v>1680</v>
      </c>
      <c r="AY199" s="1032" t="s">
        <v>3595</v>
      </c>
      <c r="AZ199" s="1198">
        <v>10</v>
      </c>
      <c r="BA199" s="1032"/>
      <c r="BB199" s="593"/>
      <c r="BC199" s="1032" t="s">
        <v>3601</v>
      </c>
      <c r="BD199" s="1202" t="s">
        <v>56</v>
      </c>
      <c r="BE199" s="1032" t="s">
        <v>3601</v>
      </c>
      <c r="BF199" s="390"/>
      <c r="BG199" s="1032" t="s">
        <v>3601</v>
      </c>
      <c r="BH199" s="390"/>
      <c r="BI199" s="1032" t="s">
        <v>3601</v>
      </c>
      <c r="BJ199" s="390"/>
      <c r="BK199" s="1032" t="s">
        <v>3595</v>
      </c>
      <c r="BL199" s="1195">
        <v>1990</v>
      </c>
      <c r="BM199" s="1032" t="s">
        <v>8</v>
      </c>
      <c r="BN199" s="1198">
        <v>10</v>
      </c>
      <c r="BO199" s="1032"/>
      <c r="BP199" s="1202" t="s">
        <v>3693</v>
      </c>
      <c r="BQ199" s="457"/>
      <c r="BR199" s="412"/>
      <c r="BS199" s="581"/>
      <c r="BT199" s="580"/>
      <c r="BU199" s="580"/>
      <c r="BV199" s="1056"/>
      <c r="BW199" s="364"/>
      <c r="BX199" s="364"/>
      <c r="BY199" s="364"/>
      <c r="BZ199" s="364"/>
      <c r="CA199" s="364"/>
      <c r="CB199" s="364"/>
      <c r="CC199" s="364"/>
      <c r="CD199" s="364"/>
      <c r="CE199" s="364"/>
      <c r="CF199" s="364"/>
      <c r="CG199" s="364"/>
      <c r="CH199" s="364"/>
      <c r="CI199" s="364"/>
    </row>
    <row r="200" spans="1:87" s="374" customFormat="1" ht="12.75" customHeight="1">
      <c r="A200" s="1061"/>
      <c r="B200" s="1191"/>
      <c r="C200" s="1077"/>
      <c r="D200" s="478" t="s">
        <v>3469</v>
      </c>
      <c r="E200" s="388"/>
      <c r="F200" s="477">
        <v>41830</v>
      </c>
      <c r="G200" s="476">
        <v>101750</v>
      </c>
      <c r="H200" s="477">
        <v>37970</v>
      </c>
      <c r="I200" s="476">
        <v>97890</v>
      </c>
      <c r="J200" s="583" t="s">
        <v>3595</v>
      </c>
      <c r="K200" s="475">
        <v>380</v>
      </c>
      <c r="L200" s="474">
        <v>900</v>
      </c>
      <c r="M200" s="473" t="s">
        <v>50</v>
      </c>
      <c r="N200" s="475">
        <v>350</v>
      </c>
      <c r="O200" s="474">
        <v>870</v>
      </c>
      <c r="P200" s="473" t="s">
        <v>50</v>
      </c>
      <c r="Q200" s="583" t="s">
        <v>3595</v>
      </c>
      <c r="R200" s="383">
        <v>7440</v>
      </c>
      <c r="S200" s="480">
        <v>70</v>
      </c>
      <c r="T200" s="1082"/>
      <c r="U200" s="581"/>
      <c r="V200" s="593">
        <v>646200</v>
      </c>
      <c r="W200" s="1032"/>
      <c r="X200" s="596">
        <v>6460</v>
      </c>
      <c r="Y200" s="485"/>
      <c r="Z200" s="1035"/>
      <c r="AA200" s="596"/>
      <c r="AB200" s="1192"/>
      <c r="AC200" s="392"/>
      <c r="AD200" s="392"/>
      <c r="AE200" s="1082"/>
      <c r="AF200" s="464"/>
      <c r="AG200" s="1193"/>
      <c r="AH200" s="429" t="s">
        <v>55</v>
      </c>
      <c r="AI200" s="470">
        <v>2200</v>
      </c>
      <c r="AJ200" s="469">
        <v>2400</v>
      </c>
      <c r="AK200" s="471">
        <v>1500</v>
      </c>
      <c r="AL200" s="469">
        <v>1500</v>
      </c>
      <c r="AM200" s="1194"/>
      <c r="AN200" s="429" t="s">
        <v>54</v>
      </c>
      <c r="AO200" s="470">
        <v>2800</v>
      </c>
      <c r="AP200" s="469">
        <v>3100</v>
      </c>
      <c r="AQ200" s="468">
        <v>1900</v>
      </c>
      <c r="AR200" s="467">
        <v>1900</v>
      </c>
      <c r="AS200" s="1032"/>
      <c r="AT200" s="593">
        <v>2810</v>
      </c>
      <c r="AU200" s="1194"/>
      <c r="AV200" s="1210"/>
      <c r="AW200" s="1032"/>
      <c r="AX200" s="1196"/>
      <c r="AY200" s="1032"/>
      <c r="AZ200" s="1199"/>
      <c r="BA200" s="1032"/>
      <c r="BB200" s="593"/>
      <c r="BC200" s="1032"/>
      <c r="BD200" s="1203"/>
      <c r="BE200" s="1032"/>
      <c r="BF200" s="479">
        <v>970</v>
      </c>
      <c r="BG200" s="1032"/>
      <c r="BH200" s="479">
        <v>3430</v>
      </c>
      <c r="BI200" s="1032"/>
      <c r="BJ200" s="479">
        <v>2190</v>
      </c>
      <c r="BK200" s="1032"/>
      <c r="BL200" s="1196"/>
      <c r="BM200" s="1032"/>
      <c r="BN200" s="1199"/>
      <c r="BO200" s="1032"/>
      <c r="BP200" s="1203"/>
      <c r="BQ200" s="457"/>
      <c r="BR200" s="412"/>
      <c r="BS200" s="581"/>
      <c r="BT200" s="580"/>
      <c r="BU200" s="580"/>
      <c r="BV200" s="1056"/>
      <c r="BW200" s="364"/>
      <c r="BX200" s="364"/>
      <c r="BY200" s="364"/>
      <c r="BZ200" s="364"/>
      <c r="CA200" s="364"/>
      <c r="CB200" s="364"/>
      <c r="CC200" s="364"/>
      <c r="CD200" s="364"/>
      <c r="CE200" s="364"/>
      <c r="CF200" s="364"/>
      <c r="CG200" s="364"/>
      <c r="CH200" s="364"/>
      <c r="CI200" s="364"/>
    </row>
    <row r="201" spans="1:87" s="374" customFormat="1" ht="12.75" customHeight="1">
      <c r="A201" s="1061"/>
      <c r="B201" s="1191"/>
      <c r="C201" s="1204" t="s">
        <v>53</v>
      </c>
      <c r="D201" s="478" t="s">
        <v>3520</v>
      </c>
      <c r="E201" s="388"/>
      <c r="F201" s="477">
        <v>101750</v>
      </c>
      <c r="G201" s="476">
        <v>176190</v>
      </c>
      <c r="H201" s="477">
        <v>97890</v>
      </c>
      <c r="I201" s="476">
        <v>172330</v>
      </c>
      <c r="J201" s="583" t="s">
        <v>3595</v>
      </c>
      <c r="K201" s="475">
        <v>900</v>
      </c>
      <c r="L201" s="474">
        <v>1650</v>
      </c>
      <c r="M201" s="473" t="s">
        <v>50</v>
      </c>
      <c r="N201" s="475">
        <v>870</v>
      </c>
      <c r="O201" s="474">
        <v>1620</v>
      </c>
      <c r="P201" s="473" t="s">
        <v>50</v>
      </c>
      <c r="Q201" s="380"/>
      <c r="R201" s="392"/>
      <c r="S201" s="455"/>
      <c r="T201" s="1082"/>
      <c r="U201" s="581"/>
      <c r="V201" s="488"/>
      <c r="W201" s="1032"/>
      <c r="X201" s="490"/>
      <c r="Y201" s="489"/>
      <c r="Z201" s="1035"/>
      <c r="AA201" s="488"/>
      <c r="AB201" s="1192"/>
      <c r="AC201" s="392"/>
      <c r="AD201" s="392"/>
      <c r="AE201" s="1082"/>
      <c r="AF201" s="464"/>
      <c r="AG201" s="1193"/>
      <c r="AH201" s="429" t="s">
        <v>52</v>
      </c>
      <c r="AI201" s="470">
        <v>2000</v>
      </c>
      <c r="AJ201" s="469">
        <v>2200</v>
      </c>
      <c r="AK201" s="471">
        <v>1400</v>
      </c>
      <c r="AL201" s="469">
        <v>1400</v>
      </c>
      <c r="AM201" s="1194"/>
      <c r="AN201" s="429" t="s">
        <v>51</v>
      </c>
      <c r="AO201" s="470">
        <v>2400</v>
      </c>
      <c r="AP201" s="469">
        <v>2700</v>
      </c>
      <c r="AQ201" s="468">
        <v>1700</v>
      </c>
      <c r="AR201" s="467">
        <v>1700</v>
      </c>
      <c r="AS201" s="1032"/>
      <c r="AT201" s="488"/>
      <c r="AU201" s="485"/>
      <c r="AV201" s="571"/>
      <c r="AW201" s="1032"/>
      <c r="AX201" s="1196"/>
      <c r="AY201" s="1032"/>
      <c r="AZ201" s="1199"/>
      <c r="BA201" s="1032"/>
      <c r="BB201" s="488"/>
      <c r="BC201" s="1032"/>
      <c r="BD201" s="1206">
        <v>0.06</v>
      </c>
      <c r="BE201" s="1032"/>
      <c r="BF201" s="466">
        <v>10</v>
      </c>
      <c r="BG201" s="1032"/>
      <c r="BH201" s="466">
        <v>30</v>
      </c>
      <c r="BI201" s="1032"/>
      <c r="BJ201" s="466">
        <v>20</v>
      </c>
      <c r="BK201" s="1032"/>
      <c r="BL201" s="1196"/>
      <c r="BM201" s="1032"/>
      <c r="BN201" s="1199"/>
      <c r="BO201" s="1032"/>
      <c r="BP201" s="1206">
        <v>0.97</v>
      </c>
      <c r="BQ201" s="457"/>
      <c r="BR201" s="412"/>
      <c r="BS201" s="581"/>
      <c r="BT201" s="580"/>
      <c r="BU201" s="580"/>
      <c r="BV201" s="1056"/>
      <c r="BW201" s="364"/>
      <c r="BX201" s="364"/>
      <c r="BY201" s="364"/>
      <c r="BZ201" s="364"/>
      <c r="CA201" s="364"/>
      <c r="CB201" s="364"/>
      <c r="CC201" s="364"/>
      <c r="CD201" s="364"/>
      <c r="CE201" s="364"/>
      <c r="CF201" s="364"/>
      <c r="CG201" s="364"/>
      <c r="CH201" s="364"/>
      <c r="CI201" s="364"/>
    </row>
    <row r="202" spans="1:87" s="374" customFormat="1" ht="12.75" customHeight="1">
      <c r="A202" s="1061"/>
      <c r="B202" s="1191"/>
      <c r="C202" s="1205"/>
      <c r="D202" s="389" t="s">
        <v>3519</v>
      </c>
      <c r="E202" s="388"/>
      <c r="F202" s="387">
        <v>176190</v>
      </c>
      <c r="G202" s="386"/>
      <c r="H202" s="387">
        <v>172330</v>
      </c>
      <c r="I202" s="386"/>
      <c r="J202" s="583" t="s">
        <v>3595</v>
      </c>
      <c r="K202" s="383">
        <v>1650</v>
      </c>
      <c r="L202" s="385"/>
      <c r="M202" s="384" t="s">
        <v>50</v>
      </c>
      <c r="N202" s="383">
        <v>1620</v>
      </c>
      <c r="O202" s="385"/>
      <c r="P202" s="384" t="s">
        <v>50</v>
      </c>
      <c r="Q202" s="380"/>
      <c r="R202" s="392"/>
      <c r="S202" s="487"/>
      <c r="T202" s="1082"/>
      <c r="U202" s="581"/>
      <c r="V202" s="593" t="s">
        <v>63</v>
      </c>
      <c r="W202" s="1032"/>
      <c r="X202" s="596" t="s">
        <v>63</v>
      </c>
      <c r="Y202" s="602"/>
      <c r="Z202" s="1035"/>
      <c r="AA202" s="593"/>
      <c r="AB202" s="1192"/>
      <c r="AC202" s="392"/>
      <c r="AD202" s="392"/>
      <c r="AE202" s="1082"/>
      <c r="AF202" s="464"/>
      <c r="AG202" s="1193"/>
      <c r="AH202" s="586" t="s">
        <v>49</v>
      </c>
      <c r="AI202" s="462">
        <v>2000</v>
      </c>
      <c r="AJ202" s="461">
        <v>2200</v>
      </c>
      <c r="AK202" s="463">
        <v>1400</v>
      </c>
      <c r="AL202" s="461">
        <v>1400</v>
      </c>
      <c r="AM202" s="1194"/>
      <c r="AN202" s="586" t="s">
        <v>48</v>
      </c>
      <c r="AO202" s="462">
        <v>2200</v>
      </c>
      <c r="AP202" s="461">
        <v>2400</v>
      </c>
      <c r="AQ202" s="460">
        <v>1500</v>
      </c>
      <c r="AR202" s="459">
        <v>1500</v>
      </c>
      <c r="AS202" s="1032"/>
      <c r="AT202" s="593" t="s">
        <v>24</v>
      </c>
      <c r="AU202" s="485"/>
      <c r="AV202" s="414"/>
      <c r="AW202" s="1032"/>
      <c r="AX202" s="1197"/>
      <c r="AY202" s="1032"/>
      <c r="AZ202" s="1200"/>
      <c r="BA202" s="1032"/>
      <c r="BB202" s="593"/>
      <c r="BC202" s="1032"/>
      <c r="BD202" s="1207"/>
      <c r="BE202" s="1032"/>
      <c r="BF202" s="604"/>
      <c r="BG202" s="1032"/>
      <c r="BH202" s="458" t="s">
        <v>3692</v>
      </c>
      <c r="BI202" s="1032"/>
      <c r="BJ202" s="458" t="s">
        <v>3692</v>
      </c>
      <c r="BK202" s="1032"/>
      <c r="BL202" s="1197"/>
      <c r="BM202" s="1032"/>
      <c r="BN202" s="1200"/>
      <c r="BO202" s="1032"/>
      <c r="BP202" s="1206"/>
      <c r="BQ202" s="457"/>
      <c r="BR202" s="412"/>
      <c r="BS202" s="581"/>
      <c r="BT202" s="580"/>
      <c r="BU202" s="580"/>
      <c r="BV202" s="1056"/>
      <c r="BW202" s="364"/>
      <c r="BX202" s="364"/>
      <c r="BY202" s="364"/>
      <c r="BZ202" s="364"/>
      <c r="CA202" s="364"/>
      <c r="CB202" s="364"/>
      <c r="CC202" s="364"/>
      <c r="CD202" s="364"/>
      <c r="CE202" s="364"/>
      <c r="CF202" s="364"/>
      <c r="CG202" s="364"/>
      <c r="CH202" s="364"/>
      <c r="CI202" s="364"/>
    </row>
    <row r="203" spans="1:87" s="374" customFormat="1" ht="12.75" customHeight="1">
      <c r="A203" s="1061"/>
      <c r="B203" s="1190" t="s">
        <v>3525</v>
      </c>
      <c r="C203" s="1076" t="s">
        <v>59</v>
      </c>
      <c r="D203" s="402" t="s">
        <v>3470</v>
      </c>
      <c r="E203" s="388"/>
      <c r="F203" s="401">
        <v>33210</v>
      </c>
      <c r="G203" s="400">
        <v>40650</v>
      </c>
      <c r="H203" s="401">
        <v>29620</v>
      </c>
      <c r="I203" s="400">
        <v>37060</v>
      </c>
      <c r="J203" s="583" t="s">
        <v>3595</v>
      </c>
      <c r="K203" s="399">
        <v>300</v>
      </c>
      <c r="L203" s="398">
        <v>370</v>
      </c>
      <c r="M203" s="397" t="s">
        <v>50</v>
      </c>
      <c r="N203" s="399">
        <v>270</v>
      </c>
      <c r="O203" s="398">
        <v>340</v>
      </c>
      <c r="P203" s="397" t="s">
        <v>50</v>
      </c>
      <c r="Q203" s="583" t="s">
        <v>3595</v>
      </c>
      <c r="R203" s="396">
        <v>7440</v>
      </c>
      <c r="S203" s="484">
        <v>70</v>
      </c>
      <c r="T203" s="1082"/>
      <c r="U203" s="581"/>
      <c r="V203" s="593">
        <v>683000</v>
      </c>
      <c r="W203" s="1032"/>
      <c r="X203" s="596">
        <v>6830</v>
      </c>
      <c r="Y203" s="485"/>
      <c r="Z203" s="1035"/>
      <c r="AA203" s="596"/>
      <c r="AB203" s="1192"/>
      <c r="AC203" s="392"/>
      <c r="AD203" s="392"/>
      <c r="AE203" s="1082"/>
      <c r="AF203" s="464"/>
      <c r="AG203" s="1193" t="s">
        <v>3595</v>
      </c>
      <c r="AH203" s="483" t="s">
        <v>58</v>
      </c>
      <c r="AI203" s="482">
        <v>2400</v>
      </c>
      <c r="AJ203" s="481">
        <v>2700</v>
      </c>
      <c r="AK203" s="471">
        <v>1700</v>
      </c>
      <c r="AL203" s="469">
        <v>1700</v>
      </c>
      <c r="AM203" s="1194" t="s">
        <v>3595</v>
      </c>
      <c r="AN203" s="483" t="s">
        <v>57</v>
      </c>
      <c r="AO203" s="482">
        <v>5500</v>
      </c>
      <c r="AP203" s="481">
        <v>6200</v>
      </c>
      <c r="AQ203" s="468">
        <v>3900</v>
      </c>
      <c r="AR203" s="467">
        <v>3900</v>
      </c>
      <c r="AS203" s="1032"/>
      <c r="AT203" s="593">
        <v>2540</v>
      </c>
      <c r="AU203" s="1194" t="s">
        <v>3595</v>
      </c>
      <c r="AV203" s="1209">
        <v>4500</v>
      </c>
      <c r="AW203" s="1032" t="s">
        <v>3595</v>
      </c>
      <c r="AX203" s="1195">
        <v>1560</v>
      </c>
      <c r="AY203" s="1032" t="s">
        <v>3595</v>
      </c>
      <c r="AZ203" s="1198">
        <v>10</v>
      </c>
      <c r="BA203" s="1032"/>
      <c r="BB203" s="593"/>
      <c r="BC203" s="1032" t="s">
        <v>3601</v>
      </c>
      <c r="BD203" s="1202" t="s">
        <v>56</v>
      </c>
      <c r="BE203" s="1032" t="s">
        <v>3601</v>
      </c>
      <c r="BF203" s="390"/>
      <c r="BG203" s="1032" t="s">
        <v>3601</v>
      </c>
      <c r="BH203" s="390"/>
      <c r="BI203" s="1032" t="s">
        <v>3601</v>
      </c>
      <c r="BJ203" s="390"/>
      <c r="BK203" s="1032" t="s">
        <v>3595</v>
      </c>
      <c r="BL203" s="1195">
        <v>1850</v>
      </c>
      <c r="BM203" s="1032" t="s">
        <v>8</v>
      </c>
      <c r="BN203" s="1198">
        <v>10</v>
      </c>
      <c r="BO203" s="1032"/>
      <c r="BP203" s="1202" t="s">
        <v>3693</v>
      </c>
      <c r="BQ203" s="457"/>
      <c r="BR203" s="412"/>
      <c r="BS203" s="581"/>
      <c r="BT203" s="580"/>
      <c r="BU203" s="580"/>
      <c r="BV203" s="1056"/>
      <c r="BW203" s="364"/>
      <c r="BX203" s="364"/>
      <c r="BY203" s="364"/>
      <c r="BZ203" s="364"/>
      <c r="CA203" s="364"/>
      <c r="CB203" s="364"/>
      <c r="CC203" s="364"/>
      <c r="CD203" s="364"/>
      <c r="CE203" s="364"/>
      <c r="CF203" s="364"/>
      <c r="CG203" s="364"/>
      <c r="CH203" s="364"/>
      <c r="CI203" s="364"/>
    </row>
    <row r="204" spans="1:87" s="374" customFormat="1" ht="12.75" customHeight="1">
      <c r="A204" s="1061"/>
      <c r="B204" s="1191"/>
      <c r="C204" s="1077"/>
      <c r="D204" s="478" t="s">
        <v>3469</v>
      </c>
      <c r="E204" s="388"/>
      <c r="F204" s="477">
        <v>40650</v>
      </c>
      <c r="G204" s="476">
        <v>100560</v>
      </c>
      <c r="H204" s="477">
        <v>37060</v>
      </c>
      <c r="I204" s="476">
        <v>96980</v>
      </c>
      <c r="J204" s="583" t="s">
        <v>3595</v>
      </c>
      <c r="K204" s="475">
        <v>370</v>
      </c>
      <c r="L204" s="474">
        <v>890</v>
      </c>
      <c r="M204" s="473" t="s">
        <v>50</v>
      </c>
      <c r="N204" s="475">
        <v>340</v>
      </c>
      <c r="O204" s="474">
        <v>860</v>
      </c>
      <c r="P204" s="473" t="s">
        <v>50</v>
      </c>
      <c r="Q204" s="583" t="s">
        <v>3595</v>
      </c>
      <c r="R204" s="383">
        <v>7440</v>
      </c>
      <c r="S204" s="480">
        <v>70</v>
      </c>
      <c r="T204" s="1082"/>
      <c r="U204" s="581"/>
      <c r="V204" s="488"/>
      <c r="W204" s="1032"/>
      <c r="X204" s="490"/>
      <c r="Y204" s="489"/>
      <c r="Z204" s="1035"/>
      <c r="AA204" s="488"/>
      <c r="AB204" s="1192"/>
      <c r="AC204" s="392"/>
      <c r="AD204" s="392"/>
      <c r="AE204" s="1082"/>
      <c r="AF204" s="464"/>
      <c r="AG204" s="1193"/>
      <c r="AH204" s="429" t="s">
        <v>55</v>
      </c>
      <c r="AI204" s="470">
        <v>2300</v>
      </c>
      <c r="AJ204" s="469">
        <v>2600</v>
      </c>
      <c r="AK204" s="471">
        <v>1600</v>
      </c>
      <c r="AL204" s="469">
        <v>1600</v>
      </c>
      <c r="AM204" s="1194"/>
      <c r="AN204" s="429" t="s">
        <v>54</v>
      </c>
      <c r="AO204" s="470">
        <v>3000</v>
      </c>
      <c r="AP204" s="469">
        <v>3400</v>
      </c>
      <c r="AQ204" s="468">
        <v>2100</v>
      </c>
      <c r="AR204" s="467">
        <v>2100</v>
      </c>
      <c r="AS204" s="1032"/>
      <c r="AT204" s="488"/>
      <c r="AU204" s="1194"/>
      <c r="AV204" s="1210"/>
      <c r="AW204" s="1032"/>
      <c r="AX204" s="1196"/>
      <c r="AY204" s="1032"/>
      <c r="AZ204" s="1199"/>
      <c r="BA204" s="1032"/>
      <c r="BB204" s="488"/>
      <c r="BC204" s="1032"/>
      <c r="BD204" s="1203"/>
      <c r="BE204" s="1032"/>
      <c r="BF204" s="479">
        <v>900</v>
      </c>
      <c r="BG204" s="1032"/>
      <c r="BH204" s="479">
        <v>3190</v>
      </c>
      <c r="BI204" s="1032"/>
      <c r="BJ204" s="479">
        <v>2030</v>
      </c>
      <c r="BK204" s="1032"/>
      <c r="BL204" s="1196"/>
      <c r="BM204" s="1032"/>
      <c r="BN204" s="1199"/>
      <c r="BO204" s="1032"/>
      <c r="BP204" s="1203"/>
      <c r="BQ204" s="457"/>
      <c r="BR204" s="412"/>
      <c r="BS204" s="581"/>
      <c r="BT204" s="580"/>
      <c r="BU204" s="580"/>
      <c r="BV204" s="1056"/>
      <c r="BW204" s="364"/>
      <c r="BX204" s="364"/>
      <c r="BY204" s="364"/>
      <c r="BZ204" s="364"/>
      <c r="CA204" s="364"/>
      <c r="CB204" s="364"/>
      <c r="CC204" s="364"/>
      <c r="CD204" s="364"/>
      <c r="CE204" s="364"/>
      <c r="CF204" s="364"/>
      <c r="CG204" s="364"/>
      <c r="CH204" s="364"/>
      <c r="CI204" s="364"/>
    </row>
    <row r="205" spans="1:87" s="374" customFormat="1" ht="12.75" customHeight="1">
      <c r="A205" s="1061"/>
      <c r="B205" s="1191"/>
      <c r="C205" s="1204" t="s">
        <v>53</v>
      </c>
      <c r="D205" s="478" t="s">
        <v>3520</v>
      </c>
      <c r="E205" s="388"/>
      <c r="F205" s="477">
        <v>100560</v>
      </c>
      <c r="G205" s="476">
        <v>175000</v>
      </c>
      <c r="H205" s="477">
        <v>96980</v>
      </c>
      <c r="I205" s="476">
        <v>171420</v>
      </c>
      <c r="J205" s="583" t="s">
        <v>3595</v>
      </c>
      <c r="K205" s="475">
        <v>890</v>
      </c>
      <c r="L205" s="474">
        <v>1640</v>
      </c>
      <c r="M205" s="473" t="s">
        <v>50</v>
      </c>
      <c r="N205" s="475">
        <v>860</v>
      </c>
      <c r="O205" s="474">
        <v>1610</v>
      </c>
      <c r="P205" s="473" t="s">
        <v>50</v>
      </c>
      <c r="Q205" s="380"/>
      <c r="R205" s="392"/>
      <c r="S205" s="455"/>
      <c r="T205" s="1082"/>
      <c r="U205" s="581"/>
      <c r="V205" s="593" t="s">
        <v>62</v>
      </c>
      <c r="W205" s="1032"/>
      <c r="X205" s="596" t="s">
        <v>62</v>
      </c>
      <c r="Y205" s="602"/>
      <c r="Z205" s="1035"/>
      <c r="AA205" s="593"/>
      <c r="AB205" s="1192"/>
      <c r="AC205" s="392"/>
      <c r="AD205" s="392"/>
      <c r="AE205" s="1082"/>
      <c r="AF205" s="464"/>
      <c r="AG205" s="1193"/>
      <c r="AH205" s="429" t="s">
        <v>52</v>
      </c>
      <c r="AI205" s="470">
        <v>2200</v>
      </c>
      <c r="AJ205" s="469">
        <v>2400</v>
      </c>
      <c r="AK205" s="471">
        <v>1500</v>
      </c>
      <c r="AL205" s="469">
        <v>1500</v>
      </c>
      <c r="AM205" s="1194"/>
      <c r="AN205" s="429" t="s">
        <v>51</v>
      </c>
      <c r="AO205" s="470">
        <v>2600</v>
      </c>
      <c r="AP205" s="469">
        <v>2900</v>
      </c>
      <c r="AQ205" s="468">
        <v>1800</v>
      </c>
      <c r="AR205" s="467">
        <v>1800</v>
      </c>
      <c r="AS205" s="1032"/>
      <c r="AT205" s="593" t="s">
        <v>25</v>
      </c>
      <c r="AU205" s="485"/>
      <c r="AV205" s="571"/>
      <c r="AW205" s="1032"/>
      <c r="AX205" s="1196"/>
      <c r="AY205" s="1032"/>
      <c r="AZ205" s="1199"/>
      <c r="BA205" s="1032"/>
      <c r="BB205" s="593"/>
      <c r="BC205" s="1032"/>
      <c r="BD205" s="1206">
        <v>0.06</v>
      </c>
      <c r="BE205" s="1032"/>
      <c r="BF205" s="466">
        <v>9</v>
      </c>
      <c r="BG205" s="1032"/>
      <c r="BH205" s="466">
        <v>30</v>
      </c>
      <c r="BI205" s="1032"/>
      <c r="BJ205" s="466">
        <v>20</v>
      </c>
      <c r="BK205" s="1032"/>
      <c r="BL205" s="1196"/>
      <c r="BM205" s="1032"/>
      <c r="BN205" s="1199"/>
      <c r="BO205" s="1032"/>
      <c r="BP205" s="1206">
        <v>0.97</v>
      </c>
      <c r="BQ205" s="457"/>
      <c r="BR205" s="412"/>
      <c r="BS205" s="581"/>
      <c r="BT205" s="580"/>
      <c r="BU205" s="580"/>
      <c r="BV205" s="1056"/>
      <c r="BW205" s="364"/>
      <c r="BX205" s="364"/>
      <c r="BY205" s="364"/>
      <c r="BZ205" s="364"/>
      <c r="CA205" s="364"/>
      <c r="CB205" s="364"/>
      <c r="CC205" s="364"/>
      <c r="CD205" s="364"/>
      <c r="CE205" s="364"/>
      <c r="CF205" s="364"/>
      <c r="CG205" s="364"/>
      <c r="CH205" s="364"/>
      <c r="CI205" s="364"/>
    </row>
    <row r="206" spans="1:87" s="374" customFormat="1" ht="12.75" customHeight="1">
      <c r="A206" s="1061"/>
      <c r="B206" s="1191"/>
      <c r="C206" s="1205"/>
      <c r="D206" s="389" t="s">
        <v>3519</v>
      </c>
      <c r="E206" s="388"/>
      <c r="F206" s="387">
        <v>175000</v>
      </c>
      <c r="G206" s="386"/>
      <c r="H206" s="387">
        <v>171420</v>
      </c>
      <c r="I206" s="386"/>
      <c r="J206" s="583" t="s">
        <v>3595</v>
      </c>
      <c r="K206" s="383">
        <v>1640</v>
      </c>
      <c r="L206" s="385"/>
      <c r="M206" s="384" t="s">
        <v>50</v>
      </c>
      <c r="N206" s="383">
        <v>1610</v>
      </c>
      <c r="O206" s="385"/>
      <c r="P206" s="384" t="s">
        <v>50</v>
      </c>
      <c r="Q206" s="380"/>
      <c r="R206" s="392"/>
      <c r="S206" s="487"/>
      <c r="T206" s="1082"/>
      <c r="U206" s="581"/>
      <c r="V206" s="593">
        <v>719700</v>
      </c>
      <c r="W206" s="1032"/>
      <c r="X206" s="596">
        <v>7190</v>
      </c>
      <c r="Y206" s="485"/>
      <c r="Z206" s="1035"/>
      <c r="AA206" s="596"/>
      <c r="AB206" s="1192"/>
      <c r="AC206" s="392"/>
      <c r="AD206" s="392"/>
      <c r="AE206" s="1082"/>
      <c r="AF206" s="464"/>
      <c r="AG206" s="1193"/>
      <c r="AH206" s="586" t="s">
        <v>49</v>
      </c>
      <c r="AI206" s="462">
        <v>2100</v>
      </c>
      <c r="AJ206" s="461">
        <v>2300</v>
      </c>
      <c r="AK206" s="463">
        <v>1500</v>
      </c>
      <c r="AL206" s="461">
        <v>1500</v>
      </c>
      <c r="AM206" s="1194"/>
      <c r="AN206" s="586" t="s">
        <v>48</v>
      </c>
      <c r="AO206" s="462">
        <v>2400</v>
      </c>
      <c r="AP206" s="461">
        <v>2600</v>
      </c>
      <c r="AQ206" s="460">
        <v>1600</v>
      </c>
      <c r="AR206" s="459">
        <v>1600</v>
      </c>
      <c r="AS206" s="1032"/>
      <c r="AT206" s="593">
        <v>2440</v>
      </c>
      <c r="AU206" s="485"/>
      <c r="AV206" s="414"/>
      <c r="AW206" s="1032"/>
      <c r="AX206" s="1197"/>
      <c r="AY206" s="1032"/>
      <c r="AZ206" s="1200"/>
      <c r="BA206" s="1032"/>
      <c r="BB206" s="593"/>
      <c r="BC206" s="1032"/>
      <c r="BD206" s="1207"/>
      <c r="BE206" s="1032"/>
      <c r="BF206" s="604"/>
      <c r="BG206" s="1032"/>
      <c r="BH206" s="458" t="s">
        <v>3692</v>
      </c>
      <c r="BI206" s="1032"/>
      <c r="BJ206" s="458" t="s">
        <v>3692</v>
      </c>
      <c r="BK206" s="1032"/>
      <c r="BL206" s="1197"/>
      <c r="BM206" s="1032"/>
      <c r="BN206" s="1200"/>
      <c r="BO206" s="1032"/>
      <c r="BP206" s="1206"/>
      <c r="BQ206" s="457"/>
      <c r="BR206" s="412"/>
      <c r="BS206" s="581"/>
      <c r="BT206" s="580"/>
      <c r="BU206" s="580"/>
      <c r="BV206" s="1056"/>
      <c r="BW206" s="364"/>
      <c r="BX206" s="364"/>
      <c r="BY206" s="364"/>
      <c r="BZ206" s="364"/>
      <c r="CA206" s="364"/>
      <c r="CB206" s="364"/>
      <c r="CC206" s="364"/>
      <c r="CD206" s="364"/>
      <c r="CE206" s="364"/>
      <c r="CF206" s="364"/>
      <c r="CG206" s="364"/>
      <c r="CH206" s="364"/>
      <c r="CI206" s="364"/>
    </row>
    <row r="207" spans="1:87" s="374" customFormat="1" ht="12.75" customHeight="1">
      <c r="A207" s="1061"/>
      <c r="B207" s="1190" t="s">
        <v>3524</v>
      </c>
      <c r="C207" s="1076" t="s">
        <v>59</v>
      </c>
      <c r="D207" s="402" t="s">
        <v>3470</v>
      </c>
      <c r="E207" s="388"/>
      <c r="F207" s="401">
        <v>32150</v>
      </c>
      <c r="G207" s="400">
        <v>39590</v>
      </c>
      <c r="H207" s="401">
        <v>28810</v>
      </c>
      <c r="I207" s="400">
        <v>36250</v>
      </c>
      <c r="J207" s="583" t="s">
        <v>3595</v>
      </c>
      <c r="K207" s="399">
        <v>290</v>
      </c>
      <c r="L207" s="398">
        <v>360</v>
      </c>
      <c r="M207" s="397" t="s">
        <v>50</v>
      </c>
      <c r="N207" s="399">
        <v>260</v>
      </c>
      <c r="O207" s="398">
        <v>330</v>
      </c>
      <c r="P207" s="397" t="s">
        <v>50</v>
      </c>
      <c r="Q207" s="583" t="s">
        <v>3595</v>
      </c>
      <c r="R207" s="396">
        <v>7440</v>
      </c>
      <c r="S207" s="484">
        <v>70</v>
      </c>
      <c r="T207" s="1082"/>
      <c r="U207" s="581"/>
      <c r="V207" s="488"/>
      <c r="W207" s="1032"/>
      <c r="X207" s="596"/>
      <c r="Y207" s="485"/>
      <c r="Z207" s="1035"/>
      <c r="AA207" s="596"/>
      <c r="AB207" s="1192"/>
      <c r="AC207" s="392"/>
      <c r="AD207" s="392"/>
      <c r="AE207" s="1082"/>
      <c r="AF207" s="464"/>
      <c r="AG207" s="1193" t="s">
        <v>3595</v>
      </c>
      <c r="AH207" s="483" t="s">
        <v>58</v>
      </c>
      <c r="AI207" s="482">
        <v>2300</v>
      </c>
      <c r="AJ207" s="481">
        <v>2500</v>
      </c>
      <c r="AK207" s="471">
        <v>1600</v>
      </c>
      <c r="AL207" s="469">
        <v>1600</v>
      </c>
      <c r="AM207" s="1194" t="s">
        <v>3595</v>
      </c>
      <c r="AN207" s="483" t="s">
        <v>57</v>
      </c>
      <c r="AO207" s="482">
        <v>5400</v>
      </c>
      <c r="AP207" s="481">
        <v>6000</v>
      </c>
      <c r="AQ207" s="468">
        <v>3700</v>
      </c>
      <c r="AR207" s="467">
        <v>3700</v>
      </c>
      <c r="AS207" s="1032"/>
      <c r="AT207" s="593"/>
      <c r="AU207" s="1194" t="s">
        <v>3595</v>
      </c>
      <c r="AV207" s="1209">
        <v>4500</v>
      </c>
      <c r="AW207" s="1032" t="s">
        <v>3595</v>
      </c>
      <c r="AX207" s="1195">
        <v>1450</v>
      </c>
      <c r="AY207" s="1032" t="s">
        <v>3595</v>
      </c>
      <c r="AZ207" s="1198">
        <v>10</v>
      </c>
      <c r="BA207" s="1032"/>
      <c r="BB207" s="593"/>
      <c r="BC207" s="1032" t="s">
        <v>3601</v>
      </c>
      <c r="BD207" s="1202" t="s">
        <v>56</v>
      </c>
      <c r="BE207" s="1032" t="s">
        <v>3601</v>
      </c>
      <c r="BF207" s="390"/>
      <c r="BG207" s="1032" t="s">
        <v>3601</v>
      </c>
      <c r="BH207" s="390"/>
      <c r="BI207" s="1032" t="s">
        <v>3601</v>
      </c>
      <c r="BJ207" s="390"/>
      <c r="BK207" s="1032" t="s">
        <v>3595</v>
      </c>
      <c r="BL207" s="1195">
        <v>1720</v>
      </c>
      <c r="BM207" s="1032" t="s">
        <v>8</v>
      </c>
      <c r="BN207" s="1198">
        <v>10</v>
      </c>
      <c r="BO207" s="1032"/>
      <c r="BP207" s="1202" t="s">
        <v>3693</v>
      </c>
      <c r="BQ207" s="457"/>
      <c r="BR207" s="412"/>
      <c r="BS207" s="581"/>
      <c r="BT207" s="580"/>
      <c r="BU207" s="580"/>
      <c r="BV207" s="1056"/>
      <c r="BW207" s="364"/>
      <c r="BX207" s="364"/>
      <c r="BY207" s="364"/>
      <c r="BZ207" s="364"/>
      <c r="CA207" s="364"/>
      <c r="CB207" s="364"/>
      <c r="CC207" s="364"/>
      <c r="CD207" s="364"/>
      <c r="CE207" s="364"/>
      <c r="CF207" s="364"/>
      <c r="CG207" s="364"/>
      <c r="CH207" s="364"/>
      <c r="CI207" s="364"/>
    </row>
    <row r="208" spans="1:87" s="374" customFormat="1" ht="12.75" customHeight="1">
      <c r="A208" s="1061"/>
      <c r="B208" s="1191"/>
      <c r="C208" s="1077"/>
      <c r="D208" s="478" t="s">
        <v>3469</v>
      </c>
      <c r="E208" s="388"/>
      <c r="F208" s="477">
        <v>39590</v>
      </c>
      <c r="G208" s="476">
        <v>99510</v>
      </c>
      <c r="H208" s="477">
        <v>36250</v>
      </c>
      <c r="I208" s="476">
        <v>96170</v>
      </c>
      <c r="J208" s="583" t="s">
        <v>3595</v>
      </c>
      <c r="K208" s="475">
        <v>360</v>
      </c>
      <c r="L208" s="474">
        <v>880</v>
      </c>
      <c r="M208" s="473" t="s">
        <v>50</v>
      </c>
      <c r="N208" s="475">
        <v>330</v>
      </c>
      <c r="O208" s="474">
        <v>850</v>
      </c>
      <c r="P208" s="473" t="s">
        <v>50</v>
      </c>
      <c r="Q208" s="583" t="s">
        <v>3595</v>
      </c>
      <c r="R208" s="383">
        <v>7440</v>
      </c>
      <c r="S208" s="480">
        <v>70</v>
      </c>
      <c r="T208" s="1082"/>
      <c r="U208" s="581"/>
      <c r="V208" s="488"/>
      <c r="W208" s="1032"/>
      <c r="X208" s="596"/>
      <c r="Y208" s="485"/>
      <c r="Z208" s="1035"/>
      <c r="AA208" s="596"/>
      <c r="AB208" s="1192"/>
      <c r="AC208" s="392"/>
      <c r="AD208" s="392"/>
      <c r="AE208" s="1082"/>
      <c r="AF208" s="464"/>
      <c r="AG208" s="1193"/>
      <c r="AH208" s="429" t="s">
        <v>55</v>
      </c>
      <c r="AI208" s="470">
        <v>2200</v>
      </c>
      <c r="AJ208" s="469">
        <v>2400</v>
      </c>
      <c r="AK208" s="471">
        <v>1500</v>
      </c>
      <c r="AL208" s="469">
        <v>1500</v>
      </c>
      <c r="AM208" s="1194"/>
      <c r="AN208" s="429" t="s">
        <v>54</v>
      </c>
      <c r="AO208" s="470">
        <v>2900</v>
      </c>
      <c r="AP208" s="469">
        <v>3300</v>
      </c>
      <c r="AQ208" s="468">
        <v>2000</v>
      </c>
      <c r="AR208" s="467">
        <v>2000</v>
      </c>
      <c r="AS208" s="1032"/>
      <c r="AT208" s="593" t="s">
        <v>26</v>
      </c>
      <c r="AU208" s="1194"/>
      <c r="AV208" s="1210"/>
      <c r="AW208" s="1032"/>
      <c r="AX208" s="1196"/>
      <c r="AY208" s="1032"/>
      <c r="AZ208" s="1199"/>
      <c r="BA208" s="1032"/>
      <c r="BB208" s="593"/>
      <c r="BC208" s="1032"/>
      <c r="BD208" s="1203"/>
      <c r="BE208" s="1032"/>
      <c r="BF208" s="479">
        <v>840</v>
      </c>
      <c r="BG208" s="1032"/>
      <c r="BH208" s="479">
        <v>2970</v>
      </c>
      <c r="BI208" s="1032"/>
      <c r="BJ208" s="479">
        <v>1900</v>
      </c>
      <c r="BK208" s="1032"/>
      <c r="BL208" s="1196"/>
      <c r="BM208" s="1032"/>
      <c r="BN208" s="1199"/>
      <c r="BO208" s="1032"/>
      <c r="BP208" s="1203"/>
      <c r="BQ208" s="457"/>
      <c r="BR208" s="412"/>
      <c r="BS208" s="581"/>
      <c r="BT208" s="580"/>
      <c r="BU208" s="580"/>
      <c r="BV208" s="1056"/>
      <c r="BW208" s="364"/>
      <c r="BX208" s="364"/>
      <c r="BY208" s="364"/>
      <c r="BZ208" s="364"/>
      <c r="CA208" s="364"/>
      <c r="CB208" s="364"/>
      <c r="CC208" s="364"/>
      <c r="CD208" s="364"/>
      <c r="CE208" s="364"/>
      <c r="CF208" s="364"/>
      <c r="CG208" s="364"/>
      <c r="CH208" s="364"/>
      <c r="CI208" s="364"/>
    </row>
    <row r="209" spans="1:87" s="374" customFormat="1" ht="12.75" customHeight="1">
      <c r="A209" s="1061"/>
      <c r="B209" s="1191"/>
      <c r="C209" s="1204" t="s">
        <v>53</v>
      </c>
      <c r="D209" s="478" t="s">
        <v>3520</v>
      </c>
      <c r="E209" s="388"/>
      <c r="F209" s="477">
        <v>99510</v>
      </c>
      <c r="G209" s="476">
        <v>173950</v>
      </c>
      <c r="H209" s="477">
        <v>96170</v>
      </c>
      <c r="I209" s="476">
        <v>170610</v>
      </c>
      <c r="J209" s="583" t="s">
        <v>3595</v>
      </c>
      <c r="K209" s="475">
        <v>880</v>
      </c>
      <c r="L209" s="474">
        <v>1630</v>
      </c>
      <c r="M209" s="473" t="s">
        <v>50</v>
      </c>
      <c r="N209" s="475">
        <v>850</v>
      </c>
      <c r="O209" s="474">
        <v>1600</v>
      </c>
      <c r="P209" s="473" t="s">
        <v>50</v>
      </c>
      <c r="Q209" s="380"/>
      <c r="R209" s="392"/>
      <c r="S209" s="455"/>
      <c r="T209" s="1082"/>
      <c r="U209" s="581"/>
      <c r="V209" s="488"/>
      <c r="W209" s="1032"/>
      <c r="X209" s="596"/>
      <c r="Y209" s="485"/>
      <c r="Z209" s="1035"/>
      <c r="AA209" s="596"/>
      <c r="AB209" s="1192"/>
      <c r="AC209" s="392"/>
      <c r="AD209" s="392"/>
      <c r="AE209" s="1082"/>
      <c r="AF209" s="464"/>
      <c r="AG209" s="1193"/>
      <c r="AH209" s="429" t="s">
        <v>52</v>
      </c>
      <c r="AI209" s="470">
        <v>2100</v>
      </c>
      <c r="AJ209" s="469">
        <v>2300</v>
      </c>
      <c r="AK209" s="471">
        <v>1400</v>
      </c>
      <c r="AL209" s="469">
        <v>1400</v>
      </c>
      <c r="AM209" s="1194"/>
      <c r="AN209" s="429" t="s">
        <v>51</v>
      </c>
      <c r="AO209" s="470">
        <v>2500</v>
      </c>
      <c r="AP209" s="469">
        <v>2800</v>
      </c>
      <c r="AQ209" s="468">
        <v>1800</v>
      </c>
      <c r="AR209" s="467">
        <v>1800</v>
      </c>
      <c r="AS209" s="1032"/>
      <c r="AT209" s="593">
        <v>2360</v>
      </c>
      <c r="AU209" s="485"/>
      <c r="AV209" s="571"/>
      <c r="AW209" s="1032"/>
      <c r="AX209" s="1196"/>
      <c r="AY209" s="1032"/>
      <c r="AZ209" s="1199"/>
      <c r="BA209" s="1032"/>
      <c r="BB209" s="593"/>
      <c r="BC209" s="1032"/>
      <c r="BD209" s="1206">
        <v>0.06</v>
      </c>
      <c r="BE209" s="1032"/>
      <c r="BF209" s="466">
        <v>8</v>
      </c>
      <c r="BG209" s="1032"/>
      <c r="BH209" s="466">
        <v>30</v>
      </c>
      <c r="BI209" s="1032"/>
      <c r="BJ209" s="466">
        <v>10</v>
      </c>
      <c r="BK209" s="1032"/>
      <c r="BL209" s="1196"/>
      <c r="BM209" s="1032"/>
      <c r="BN209" s="1199"/>
      <c r="BO209" s="1032"/>
      <c r="BP209" s="1206">
        <v>0.98</v>
      </c>
      <c r="BQ209" s="457"/>
      <c r="BR209" s="412"/>
      <c r="BS209" s="581"/>
      <c r="BT209" s="580"/>
      <c r="BU209" s="580"/>
      <c r="BV209" s="1056"/>
      <c r="BW209" s="364"/>
      <c r="BX209" s="364"/>
      <c r="BY209" s="364"/>
      <c r="BZ209" s="364"/>
      <c r="CA209" s="364"/>
      <c r="CB209" s="364"/>
      <c r="CC209" s="364"/>
      <c r="CD209" s="364"/>
      <c r="CE209" s="364"/>
      <c r="CF209" s="364"/>
      <c r="CG209" s="364"/>
      <c r="CH209" s="364"/>
      <c r="CI209" s="364"/>
    </row>
    <row r="210" spans="1:87" s="374" customFormat="1" ht="12.75" customHeight="1">
      <c r="A210" s="1061"/>
      <c r="B210" s="1191"/>
      <c r="C210" s="1205"/>
      <c r="D210" s="389" t="s">
        <v>3519</v>
      </c>
      <c r="E210" s="388"/>
      <c r="F210" s="387">
        <v>173950</v>
      </c>
      <c r="G210" s="386"/>
      <c r="H210" s="387">
        <v>170610</v>
      </c>
      <c r="I210" s="386"/>
      <c r="J210" s="583" t="s">
        <v>3595</v>
      </c>
      <c r="K210" s="383">
        <v>1630</v>
      </c>
      <c r="L210" s="385"/>
      <c r="M210" s="384" t="s">
        <v>50</v>
      </c>
      <c r="N210" s="383">
        <v>1600</v>
      </c>
      <c r="O210" s="385"/>
      <c r="P210" s="384" t="s">
        <v>50</v>
      </c>
      <c r="Q210" s="380"/>
      <c r="R210" s="392"/>
      <c r="S210" s="487"/>
      <c r="T210" s="1082"/>
      <c r="U210" s="581"/>
      <c r="V210" s="488"/>
      <c r="W210" s="1032"/>
      <c r="X210" s="596"/>
      <c r="Y210" s="485"/>
      <c r="Z210" s="1035"/>
      <c r="AA210" s="596"/>
      <c r="AB210" s="1192"/>
      <c r="AC210" s="392"/>
      <c r="AD210" s="392"/>
      <c r="AE210" s="1082"/>
      <c r="AF210" s="464"/>
      <c r="AG210" s="1193"/>
      <c r="AH210" s="586" t="s">
        <v>49</v>
      </c>
      <c r="AI210" s="462">
        <v>2000</v>
      </c>
      <c r="AJ210" s="461">
        <v>2200</v>
      </c>
      <c r="AK210" s="463">
        <v>1400</v>
      </c>
      <c r="AL210" s="461">
        <v>1400</v>
      </c>
      <c r="AM210" s="1194"/>
      <c r="AN210" s="586" t="s">
        <v>48</v>
      </c>
      <c r="AO210" s="462">
        <v>2300</v>
      </c>
      <c r="AP210" s="461">
        <v>2500</v>
      </c>
      <c r="AQ210" s="460">
        <v>1600</v>
      </c>
      <c r="AR210" s="459">
        <v>1600</v>
      </c>
      <c r="AS210" s="1032"/>
      <c r="AT210" s="593"/>
      <c r="AU210" s="485"/>
      <c r="AV210" s="414"/>
      <c r="AW210" s="1032"/>
      <c r="AX210" s="1197"/>
      <c r="AY210" s="1032"/>
      <c r="AZ210" s="1200"/>
      <c r="BA210" s="1032"/>
      <c r="BB210" s="593"/>
      <c r="BC210" s="1032"/>
      <c r="BD210" s="1207"/>
      <c r="BE210" s="1032"/>
      <c r="BF210" s="604"/>
      <c r="BG210" s="1032"/>
      <c r="BH210" s="458" t="s">
        <v>3692</v>
      </c>
      <c r="BI210" s="1032"/>
      <c r="BJ210" s="458" t="s">
        <v>3692</v>
      </c>
      <c r="BK210" s="1032"/>
      <c r="BL210" s="1197"/>
      <c r="BM210" s="1032"/>
      <c r="BN210" s="1200"/>
      <c r="BO210" s="1032"/>
      <c r="BP210" s="1206"/>
      <c r="BQ210" s="457"/>
      <c r="BR210" s="412"/>
      <c r="BS210" s="581"/>
      <c r="BT210" s="580"/>
      <c r="BU210" s="580"/>
      <c r="BV210" s="1056"/>
      <c r="BW210" s="364"/>
      <c r="BX210" s="364"/>
      <c r="BY210" s="364"/>
      <c r="BZ210" s="364"/>
      <c r="CA210" s="364"/>
      <c r="CB210" s="364"/>
      <c r="CC210" s="364"/>
      <c r="CD210" s="364"/>
      <c r="CE210" s="364"/>
      <c r="CF210" s="364"/>
      <c r="CG210" s="364"/>
      <c r="CH210" s="364"/>
      <c r="CI210" s="364"/>
    </row>
    <row r="211" spans="1:87" s="374" customFormat="1" ht="12.75" customHeight="1">
      <c r="A211" s="1061"/>
      <c r="B211" s="1190" t="s">
        <v>3523</v>
      </c>
      <c r="C211" s="1076" t="s">
        <v>59</v>
      </c>
      <c r="D211" s="402" t="s">
        <v>3470</v>
      </c>
      <c r="E211" s="388"/>
      <c r="F211" s="401">
        <v>32100</v>
      </c>
      <c r="G211" s="400">
        <v>39540</v>
      </c>
      <c r="H211" s="401">
        <v>28960</v>
      </c>
      <c r="I211" s="400">
        <v>36400</v>
      </c>
      <c r="J211" s="583" t="s">
        <v>3595</v>
      </c>
      <c r="K211" s="399">
        <v>290</v>
      </c>
      <c r="L211" s="398">
        <v>360</v>
      </c>
      <c r="M211" s="397" t="s">
        <v>50</v>
      </c>
      <c r="N211" s="399">
        <v>260</v>
      </c>
      <c r="O211" s="398">
        <v>330</v>
      </c>
      <c r="P211" s="397" t="s">
        <v>50</v>
      </c>
      <c r="Q211" s="583" t="s">
        <v>3595</v>
      </c>
      <c r="R211" s="396">
        <v>7440</v>
      </c>
      <c r="S211" s="484">
        <v>70</v>
      </c>
      <c r="T211" s="1082"/>
      <c r="U211" s="581"/>
      <c r="V211" s="488"/>
      <c r="W211" s="1032"/>
      <c r="X211" s="596"/>
      <c r="Y211" s="485"/>
      <c r="Z211" s="1035"/>
      <c r="AA211" s="596"/>
      <c r="AB211" s="1192"/>
      <c r="AC211" s="392"/>
      <c r="AD211" s="392"/>
      <c r="AE211" s="1082"/>
      <c r="AF211" s="464"/>
      <c r="AG211" s="1193" t="s">
        <v>3595</v>
      </c>
      <c r="AH211" s="483" t="s">
        <v>58</v>
      </c>
      <c r="AI211" s="482">
        <v>2100</v>
      </c>
      <c r="AJ211" s="481">
        <v>2400</v>
      </c>
      <c r="AK211" s="471">
        <v>1500</v>
      </c>
      <c r="AL211" s="469">
        <v>1500</v>
      </c>
      <c r="AM211" s="1194" t="s">
        <v>3595</v>
      </c>
      <c r="AN211" s="483" t="s">
        <v>57</v>
      </c>
      <c r="AO211" s="482">
        <v>4800</v>
      </c>
      <c r="AP211" s="481">
        <v>5400</v>
      </c>
      <c r="AQ211" s="468">
        <v>3400</v>
      </c>
      <c r="AR211" s="467">
        <v>3400</v>
      </c>
      <c r="AS211" s="1032"/>
      <c r="AT211" s="593" t="s">
        <v>27</v>
      </c>
      <c r="AU211" s="1194" t="s">
        <v>3595</v>
      </c>
      <c r="AV211" s="1209">
        <v>4500</v>
      </c>
      <c r="AW211" s="1032" t="s">
        <v>3595</v>
      </c>
      <c r="AX211" s="1195">
        <v>1360</v>
      </c>
      <c r="AY211" s="1032" t="s">
        <v>3595</v>
      </c>
      <c r="AZ211" s="1198">
        <v>10</v>
      </c>
      <c r="BA211" s="1032"/>
      <c r="BB211" s="593"/>
      <c r="BC211" s="1032" t="s">
        <v>3601</v>
      </c>
      <c r="BD211" s="1202" t="s">
        <v>56</v>
      </c>
      <c r="BE211" s="1032" t="s">
        <v>3601</v>
      </c>
      <c r="BF211" s="390"/>
      <c r="BG211" s="1032" t="s">
        <v>3601</v>
      </c>
      <c r="BH211" s="390"/>
      <c r="BI211" s="1032" t="s">
        <v>3601</v>
      </c>
      <c r="BJ211" s="390"/>
      <c r="BK211" s="1032" t="s">
        <v>3595</v>
      </c>
      <c r="BL211" s="1195">
        <v>1610</v>
      </c>
      <c r="BM211" s="1032" t="s">
        <v>8</v>
      </c>
      <c r="BN211" s="1198">
        <v>10</v>
      </c>
      <c r="BO211" s="1032"/>
      <c r="BP211" s="1202" t="s">
        <v>3693</v>
      </c>
      <c r="BQ211" s="457"/>
      <c r="BR211" s="412"/>
      <c r="BS211" s="581"/>
      <c r="BT211" s="580"/>
      <c r="BU211" s="580"/>
      <c r="BV211" s="1056"/>
      <c r="BW211" s="364"/>
      <c r="BX211" s="364"/>
      <c r="BY211" s="364"/>
      <c r="BZ211" s="364"/>
      <c r="CA211" s="364"/>
      <c r="CB211" s="364"/>
      <c r="CC211" s="364"/>
      <c r="CD211" s="364"/>
      <c r="CE211" s="364"/>
      <c r="CF211" s="364"/>
      <c r="CG211" s="364"/>
      <c r="CH211" s="364"/>
      <c r="CI211" s="364"/>
    </row>
    <row r="212" spans="1:87" s="374" customFormat="1" ht="12.75" customHeight="1">
      <c r="A212" s="1061"/>
      <c r="B212" s="1191"/>
      <c r="C212" s="1077"/>
      <c r="D212" s="478" t="s">
        <v>3469</v>
      </c>
      <c r="E212" s="388"/>
      <c r="F212" s="477">
        <v>39540</v>
      </c>
      <c r="G212" s="476">
        <v>99460</v>
      </c>
      <c r="H212" s="477">
        <v>36400</v>
      </c>
      <c r="I212" s="476">
        <v>96320</v>
      </c>
      <c r="J212" s="583" t="s">
        <v>3595</v>
      </c>
      <c r="K212" s="475">
        <v>360</v>
      </c>
      <c r="L212" s="474">
        <v>880</v>
      </c>
      <c r="M212" s="473" t="s">
        <v>50</v>
      </c>
      <c r="N212" s="475">
        <v>330</v>
      </c>
      <c r="O212" s="474">
        <v>850</v>
      </c>
      <c r="P212" s="473" t="s">
        <v>50</v>
      </c>
      <c r="Q212" s="583" t="s">
        <v>3595</v>
      </c>
      <c r="R212" s="383">
        <v>7440</v>
      </c>
      <c r="S212" s="480">
        <v>70</v>
      </c>
      <c r="T212" s="1082"/>
      <c r="U212" s="581"/>
      <c r="V212" s="488"/>
      <c r="W212" s="1032"/>
      <c r="X212" s="596"/>
      <c r="Y212" s="485"/>
      <c r="Z212" s="1035"/>
      <c r="AA212" s="596"/>
      <c r="AB212" s="1192"/>
      <c r="AC212" s="392"/>
      <c r="AD212" s="392"/>
      <c r="AE212" s="1082"/>
      <c r="AF212" s="464"/>
      <c r="AG212" s="1193"/>
      <c r="AH212" s="429" t="s">
        <v>55</v>
      </c>
      <c r="AI212" s="470">
        <v>2000</v>
      </c>
      <c r="AJ212" s="469">
        <v>2300</v>
      </c>
      <c r="AK212" s="471">
        <v>1400</v>
      </c>
      <c r="AL212" s="469">
        <v>1400</v>
      </c>
      <c r="AM212" s="1194"/>
      <c r="AN212" s="429" t="s">
        <v>54</v>
      </c>
      <c r="AO212" s="470">
        <v>2600</v>
      </c>
      <c r="AP212" s="469">
        <v>2900</v>
      </c>
      <c r="AQ212" s="468">
        <v>1800</v>
      </c>
      <c r="AR212" s="467">
        <v>1800</v>
      </c>
      <c r="AS212" s="1032"/>
      <c r="AT212" s="593">
        <v>2150</v>
      </c>
      <c r="AU212" s="1194"/>
      <c r="AV212" s="1210"/>
      <c r="AW212" s="1032"/>
      <c r="AX212" s="1196"/>
      <c r="AY212" s="1032"/>
      <c r="AZ212" s="1199"/>
      <c r="BA212" s="1032"/>
      <c r="BB212" s="593"/>
      <c r="BC212" s="1032"/>
      <c r="BD212" s="1203"/>
      <c r="BE212" s="1032"/>
      <c r="BF212" s="479">
        <v>790</v>
      </c>
      <c r="BG212" s="1032"/>
      <c r="BH212" s="479">
        <v>2790</v>
      </c>
      <c r="BI212" s="1032"/>
      <c r="BJ212" s="479">
        <v>1780</v>
      </c>
      <c r="BK212" s="1032"/>
      <c r="BL212" s="1196"/>
      <c r="BM212" s="1032"/>
      <c r="BN212" s="1199"/>
      <c r="BO212" s="1032"/>
      <c r="BP212" s="1203"/>
      <c r="BQ212" s="457"/>
      <c r="BR212" s="412"/>
      <c r="BS212" s="581"/>
      <c r="BT212" s="580"/>
      <c r="BU212" s="580"/>
      <c r="BV212" s="1056"/>
      <c r="BW212" s="364"/>
      <c r="BX212" s="364"/>
      <c r="BY212" s="364"/>
      <c r="BZ212" s="364"/>
      <c r="CA212" s="364"/>
      <c r="CB212" s="364"/>
      <c r="CC212" s="364"/>
      <c r="CD212" s="364"/>
      <c r="CE212" s="364"/>
      <c r="CF212" s="364"/>
      <c r="CG212" s="364"/>
      <c r="CH212" s="364"/>
      <c r="CI212" s="364"/>
    </row>
    <row r="213" spans="1:87" s="374" customFormat="1" ht="12.75" customHeight="1">
      <c r="A213" s="1061"/>
      <c r="B213" s="1191"/>
      <c r="C213" s="1204" t="s">
        <v>53</v>
      </c>
      <c r="D213" s="478" t="s">
        <v>3520</v>
      </c>
      <c r="E213" s="388"/>
      <c r="F213" s="477">
        <v>99460</v>
      </c>
      <c r="G213" s="476">
        <v>173900</v>
      </c>
      <c r="H213" s="477">
        <v>96320</v>
      </c>
      <c r="I213" s="476">
        <v>170760</v>
      </c>
      <c r="J213" s="583" t="s">
        <v>3595</v>
      </c>
      <c r="K213" s="475">
        <v>880</v>
      </c>
      <c r="L213" s="474">
        <v>1630</v>
      </c>
      <c r="M213" s="473" t="s">
        <v>50</v>
      </c>
      <c r="N213" s="475">
        <v>850</v>
      </c>
      <c r="O213" s="474">
        <v>1600</v>
      </c>
      <c r="P213" s="473" t="s">
        <v>50</v>
      </c>
      <c r="Q213" s="380"/>
      <c r="R213" s="392"/>
      <c r="S213" s="455"/>
      <c r="T213" s="1082"/>
      <c r="U213" s="581"/>
      <c r="V213" s="593"/>
      <c r="W213" s="1032"/>
      <c r="X213" s="596"/>
      <c r="Y213" s="485"/>
      <c r="Z213" s="1035"/>
      <c r="AA213" s="596"/>
      <c r="AB213" s="1192"/>
      <c r="AC213" s="392"/>
      <c r="AD213" s="392"/>
      <c r="AE213" s="1082"/>
      <c r="AF213" s="464"/>
      <c r="AG213" s="1193"/>
      <c r="AH213" s="429" t="s">
        <v>52</v>
      </c>
      <c r="AI213" s="470">
        <v>1900</v>
      </c>
      <c r="AJ213" s="469">
        <v>2100</v>
      </c>
      <c r="AK213" s="471">
        <v>1300</v>
      </c>
      <c r="AL213" s="469">
        <v>1300</v>
      </c>
      <c r="AM213" s="1194"/>
      <c r="AN213" s="429" t="s">
        <v>51</v>
      </c>
      <c r="AO213" s="470">
        <v>2300</v>
      </c>
      <c r="AP213" s="469">
        <v>2500</v>
      </c>
      <c r="AQ213" s="468">
        <v>1600</v>
      </c>
      <c r="AR213" s="467">
        <v>1600</v>
      </c>
      <c r="AS213" s="1032"/>
      <c r="AT213" s="593"/>
      <c r="AU213" s="485"/>
      <c r="AV213" s="571"/>
      <c r="AW213" s="1032"/>
      <c r="AX213" s="1196"/>
      <c r="AY213" s="1032"/>
      <c r="AZ213" s="1199"/>
      <c r="BA213" s="1032"/>
      <c r="BB213" s="593"/>
      <c r="BC213" s="1032"/>
      <c r="BD213" s="1206">
        <v>0.06</v>
      </c>
      <c r="BE213" s="1032"/>
      <c r="BF213" s="466">
        <v>8</v>
      </c>
      <c r="BG213" s="1032"/>
      <c r="BH213" s="466">
        <v>20</v>
      </c>
      <c r="BI213" s="1032"/>
      <c r="BJ213" s="466">
        <v>10</v>
      </c>
      <c r="BK213" s="1032"/>
      <c r="BL213" s="1196"/>
      <c r="BM213" s="1032"/>
      <c r="BN213" s="1199"/>
      <c r="BO213" s="1032"/>
      <c r="BP213" s="1206">
        <v>0.98</v>
      </c>
      <c r="BQ213" s="457"/>
      <c r="BR213" s="412"/>
      <c r="BS213" s="581"/>
      <c r="BT213" s="580"/>
      <c r="BU213" s="580"/>
      <c r="BV213" s="1056"/>
      <c r="BW213" s="364"/>
      <c r="BX213" s="364"/>
      <c r="BY213" s="364"/>
      <c r="BZ213" s="364"/>
      <c r="CA213" s="364"/>
      <c r="CB213" s="364"/>
      <c r="CC213" s="364"/>
      <c r="CD213" s="364"/>
      <c r="CE213" s="364"/>
      <c r="CF213" s="364"/>
      <c r="CG213" s="364"/>
      <c r="CH213" s="364"/>
      <c r="CI213" s="364"/>
    </row>
    <row r="214" spans="1:87" s="374" customFormat="1" ht="12.75" customHeight="1">
      <c r="A214" s="1061"/>
      <c r="B214" s="1191"/>
      <c r="C214" s="1205"/>
      <c r="D214" s="389" t="s">
        <v>3519</v>
      </c>
      <c r="E214" s="388"/>
      <c r="F214" s="387">
        <v>173900</v>
      </c>
      <c r="G214" s="386"/>
      <c r="H214" s="387">
        <v>170760</v>
      </c>
      <c r="I214" s="386"/>
      <c r="J214" s="583" t="s">
        <v>3595</v>
      </c>
      <c r="K214" s="383">
        <v>1630</v>
      </c>
      <c r="L214" s="385"/>
      <c r="M214" s="384" t="s">
        <v>50</v>
      </c>
      <c r="N214" s="383">
        <v>1600</v>
      </c>
      <c r="O214" s="385"/>
      <c r="P214" s="384" t="s">
        <v>50</v>
      </c>
      <c r="Q214" s="380"/>
      <c r="R214" s="392"/>
      <c r="S214" s="487"/>
      <c r="T214" s="1082"/>
      <c r="U214" s="581"/>
      <c r="V214" s="593"/>
      <c r="W214" s="1032"/>
      <c r="X214" s="596"/>
      <c r="Y214" s="485"/>
      <c r="Z214" s="1035"/>
      <c r="AA214" s="596"/>
      <c r="AB214" s="1192"/>
      <c r="AC214" s="392"/>
      <c r="AD214" s="392"/>
      <c r="AE214" s="1082"/>
      <c r="AF214" s="464"/>
      <c r="AG214" s="1193"/>
      <c r="AH214" s="586" t="s">
        <v>49</v>
      </c>
      <c r="AI214" s="462">
        <v>1800</v>
      </c>
      <c r="AJ214" s="461">
        <v>2000</v>
      </c>
      <c r="AK214" s="463">
        <v>1300</v>
      </c>
      <c r="AL214" s="461">
        <v>1300</v>
      </c>
      <c r="AM214" s="1194"/>
      <c r="AN214" s="586" t="s">
        <v>48</v>
      </c>
      <c r="AO214" s="462">
        <v>2000</v>
      </c>
      <c r="AP214" s="461">
        <v>2300</v>
      </c>
      <c r="AQ214" s="460">
        <v>1400</v>
      </c>
      <c r="AR214" s="459">
        <v>1400</v>
      </c>
      <c r="AS214" s="1032"/>
      <c r="AT214" s="593"/>
      <c r="AU214" s="485"/>
      <c r="AV214" s="414"/>
      <c r="AW214" s="1032"/>
      <c r="AX214" s="1197"/>
      <c r="AY214" s="1032"/>
      <c r="AZ214" s="1200"/>
      <c r="BA214" s="1032"/>
      <c r="BB214" s="593"/>
      <c r="BC214" s="1032"/>
      <c r="BD214" s="1207"/>
      <c r="BE214" s="1032"/>
      <c r="BF214" s="604"/>
      <c r="BG214" s="1032"/>
      <c r="BH214" s="458" t="s">
        <v>3692</v>
      </c>
      <c r="BI214" s="1032"/>
      <c r="BJ214" s="458" t="s">
        <v>3692</v>
      </c>
      <c r="BK214" s="1032"/>
      <c r="BL214" s="1197"/>
      <c r="BM214" s="1032"/>
      <c r="BN214" s="1200"/>
      <c r="BO214" s="1032"/>
      <c r="BP214" s="1206"/>
      <c r="BQ214" s="457"/>
      <c r="BR214" s="412"/>
      <c r="BS214" s="581"/>
      <c r="BT214" s="580"/>
      <c r="BU214" s="580"/>
      <c r="BV214" s="1056"/>
      <c r="BW214" s="364"/>
      <c r="BX214" s="364"/>
      <c r="BY214" s="364"/>
      <c r="BZ214" s="364"/>
      <c r="CA214" s="364"/>
      <c r="CB214" s="364"/>
      <c r="CC214" s="364"/>
      <c r="CD214" s="364"/>
      <c r="CE214" s="364"/>
      <c r="CF214" s="364"/>
      <c r="CG214" s="364"/>
      <c r="CH214" s="364"/>
      <c r="CI214" s="364"/>
    </row>
    <row r="215" spans="1:87" s="374" customFormat="1" ht="12.75" customHeight="1">
      <c r="A215" s="1061"/>
      <c r="B215" s="1190" t="s">
        <v>3522</v>
      </c>
      <c r="C215" s="1076" t="s">
        <v>59</v>
      </c>
      <c r="D215" s="402" t="s">
        <v>3470</v>
      </c>
      <c r="E215" s="388"/>
      <c r="F215" s="401">
        <v>31260</v>
      </c>
      <c r="G215" s="400">
        <v>38700</v>
      </c>
      <c r="H215" s="401">
        <v>28300</v>
      </c>
      <c r="I215" s="400">
        <v>35740</v>
      </c>
      <c r="J215" s="583" t="s">
        <v>3595</v>
      </c>
      <c r="K215" s="399">
        <v>280</v>
      </c>
      <c r="L215" s="398">
        <v>350</v>
      </c>
      <c r="M215" s="397" t="s">
        <v>50</v>
      </c>
      <c r="N215" s="399">
        <v>250</v>
      </c>
      <c r="O215" s="398">
        <v>320</v>
      </c>
      <c r="P215" s="397" t="s">
        <v>50</v>
      </c>
      <c r="Q215" s="583" t="s">
        <v>3595</v>
      </c>
      <c r="R215" s="396">
        <v>7440</v>
      </c>
      <c r="S215" s="484">
        <v>70</v>
      </c>
      <c r="T215" s="1082"/>
      <c r="U215" s="581"/>
      <c r="V215" s="593"/>
      <c r="W215" s="1032"/>
      <c r="X215" s="596"/>
      <c r="Y215" s="485"/>
      <c r="Z215" s="1035"/>
      <c r="AA215" s="596"/>
      <c r="AB215" s="1192"/>
      <c r="AC215" s="392"/>
      <c r="AD215" s="392"/>
      <c r="AE215" s="1082"/>
      <c r="AF215" s="464"/>
      <c r="AG215" s="1193" t="s">
        <v>3595</v>
      </c>
      <c r="AH215" s="483" t="s">
        <v>58</v>
      </c>
      <c r="AI215" s="482">
        <v>2300</v>
      </c>
      <c r="AJ215" s="481">
        <v>2500</v>
      </c>
      <c r="AK215" s="471">
        <v>1600</v>
      </c>
      <c r="AL215" s="469">
        <v>1600</v>
      </c>
      <c r="AM215" s="1194" t="s">
        <v>3595</v>
      </c>
      <c r="AN215" s="483" t="s">
        <v>57</v>
      </c>
      <c r="AO215" s="482">
        <v>5400</v>
      </c>
      <c r="AP215" s="481">
        <v>6000</v>
      </c>
      <c r="AQ215" s="468">
        <v>3700</v>
      </c>
      <c r="AR215" s="467">
        <v>3700</v>
      </c>
      <c r="AS215" s="1032"/>
      <c r="AT215" s="1208" t="s">
        <v>61</v>
      </c>
      <c r="AU215" s="1194" t="s">
        <v>3595</v>
      </c>
      <c r="AV215" s="1209">
        <v>4500</v>
      </c>
      <c r="AW215" s="1032" t="s">
        <v>3595</v>
      </c>
      <c r="AX215" s="1195">
        <v>1280</v>
      </c>
      <c r="AY215" s="1032" t="s">
        <v>3595</v>
      </c>
      <c r="AZ215" s="1198">
        <v>20</v>
      </c>
      <c r="BA215" s="1032"/>
      <c r="BB215" s="1208"/>
      <c r="BC215" s="1032" t="s">
        <v>3601</v>
      </c>
      <c r="BD215" s="1202" t="s">
        <v>56</v>
      </c>
      <c r="BE215" s="1032" t="s">
        <v>3601</v>
      </c>
      <c r="BF215" s="390"/>
      <c r="BG215" s="1032" t="s">
        <v>3601</v>
      </c>
      <c r="BH215" s="390"/>
      <c r="BI215" s="1032" t="s">
        <v>3601</v>
      </c>
      <c r="BJ215" s="390"/>
      <c r="BK215" s="1032" t="s">
        <v>3595</v>
      </c>
      <c r="BL215" s="1195">
        <v>1520</v>
      </c>
      <c r="BM215" s="1032" t="s">
        <v>8</v>
      </c>
      <c r="BN215" s="1198">
        <v>10</v>
      </c>
      <c r="BO215" s="1032"/>
      <c r="BP215" s="1202" t="s">
        <v>3693</v>
      </c>
      <c r="BQ215" s="457"/>
      <c r="BR215" s="412"/>
      <c r="BS215" s="581"/>
      <c r="BT215" s="580"/>
      <c r="BU215" s="580"/>
      <c r="BV215" s="1056"/>
      <c r="BW215" s="364"/>
      <c r="BX215" s="364"/>
      <c r="BY215" s="364"/>
      <c r="BZ215" s="364"/>
      <c r="CA215" s="364"/>
      <c r="CB215" s="364"/>
      <c r="CC215" s="364"/>
      <c r="CD215" s="364"/>
      <c r="CE215" s="364"/>
      <c r="CF215" s="364"/>
      <c r="CG215" s="364"/>
      <c r="CH215" s="364"/>
      <c r="CI215" s="364"/>
    </row>
    <row r="216" spans="1:87" s="374" customFormat="1" ht="12.75" customHeight="1">
      <c r="A216" s="1061"/>
      <c r="B216" s="1191"/>
      <c r="C216" s="1077"/>
      <c r="D216" s="478" t="s">
        <v>3469</v>
      </c>
      <c r="E216" s="388"/>
      <c r="F216" s="477">
        <v>38700</v>
      </c>
      <c r="G216" s="476">
        <v>98620</v>
      </c>
      <c r="H216" s="477">
        <v>35740</v>
      </c>
      <c r="I216" s="476">
        <v>95660</v>
      </c>
      <c r="J216" s="583" t="s">
        <v>3595</v>
      </c>
      <c r="K216" s="475">
        <v>350</v>
      </c>
      <c r="L216" s="474">
        <v>870</v>
      </c>
      <c r="M216" s="473" t="s">
        <v>50</v>
      </c>
      <c r="N216" s="475">
        <v>320</v>
      </c>
      <c r="O216" s="474">
        <v>840</v>
      </c>
      <c r="P216" s="473" t="s">
        <v>50</v>
      </c>
      <c r="Q216" s="583" t="s">
        <v>3595</v>
      </c>
      <c r="R216" s="383">
        <v>7440</v>
      </c>
      <c r="S216" s="480">
        <v>70</v>
      </c>
      <c r="T216" s="1082"/>
      <c r="U216" s="581"/>
      <c r="V216" s="593"/>
      <c r="W216" s="1032"/>
      <c r="X216" s="596"/>
      <c r="Y216" s="485"/>
      <c r="Z216" s="1035"/>
      <c r="AA216" s="596"/>
      <c r="AB216" s="1192"/>
      <c r="AC216" s="392"/>
      <c r="AD216" s="392"/>
      <c r="AE216" s="1082"/>
      <c r="AF216" s="464"/>
      <c r="AG216" s="1193"/>
      <c r="AH216" s="429" t="s">
        <v>55</v>
      </c>
      <c r="AI216" s="470">
        <v>2200</v>
      </c>
      <c r="AJ216" s="469">
        <v>2400</v>
      </c>
      <c r="AK216" s="471">
        <v>1500</v>
      </c>
      <c r="AL216" s="469">
        <v>1500</v>
      </c>
      <c r="AM216" s="1194"/>
      <c r="AN216" s="429" t="s">
        <v>54</v>
      </c>
      <c r="AO216" s="470">
        <v>2900</v>
      </c>
      <c r="AP216" s="469">
        <v>3300</v>
      </c>
      <c r="AQ216" s="468">
        <v>2000</v>
      </c>
      <c r="AR216" s="467">
        <v>2000</v>
      </c>
      <c r="AS216" s="1032"/>
      <c r="AT216" s="1208"/>
      <c r="AU216" s="1194"/>
      <c r="AV216" s="1210"/>
      <c r="AW216" s="1032"/>
      <c r="AX216" s="1196"/>
      <c r="AY216" s="1032"/>
      <c r="AZ216" s="1199"/>
      <c r="BA216" s="1032"/>
      <c r="BB216" s="1208"/>
      <c r="BC216" s="1032"/>
      <c r="BD216" s="1203"/>
      <c r="BE216" s="1032"/>
      <c r="BF216" s="479">
        <v>740</v>
      </c>
      <c r="BG216" s="1032"/>
      <c r="BH216" s="479">
        <v>2620</v>
      </c>
      <c r="BI216" s="1032"/>
      <c r="BJ216" s="479">
        <v>1670</v>
      </c>
      <c r="BK216" s="1032"/>
      <c r="BL216" s="1196"/>
      <c r="BM216" s="1032"/>
      <c r="BN216" s="1199"/>
      <c r="BO216" s="1032"/>
      <c r="BP216" s="1203"/>
      <c r="BQ216" s="457"/>
      <c r="BR216" s="412"/>
      <c r="BS216" s="581"/>
      <c r="BT216" s="580"/>
      <c r="BU216" s="580"/>
      <c r="BV216" s="1056"/>
      <c r="BW216" s="364"/>
      <c r="BX216" s="364"/>
      <c r="BY216" s="364"/>
      <c r="BZ216" s="364"/>
      <c r="CA216" s="364"/>
      <c r="CB216" s="364"/>
      <c r="CC216" s="364"/>
      <c r="CD216" s="364"/>
      <c r="CE216" s="364"/>
      <c r="CF216" s="364"/>
      <c r="CG216" s="364"/>
      <c r="CH216" s="364"/>
      <c r="CI216" s="364"/>
    </row>
    <row r="217" spans="1:87" s="374" customFormat="1" ht="12.75" customHeight="1">
      <c r="A217" s="1061"/>
      <c r="B217" s="1191"/>
      <c r="C217" s="1204" t="s">
        <v>53</v>
      </c>
      <c r="D217" s="478" t="s">
        <v>3520</v>
      </c>
      <c r="E217" s="388"/>
      <c r="F217" s="477">
        <v>98620</v>
      </c>
      <c r="G217" s="476">
        <v>173060</v>
      </c>
      <c r="H217" s="477">
        <v>95660</v>
      </c>
      <c r="I217" s="476">
        <v>170100</v>
      </c>
      <c r="J217" s="583" t="s">
        <v>3595</v>
      </c>
      <c r="K217" s="475">
        <v>870</v>
      </c>
      <c r="L217" s="474">
        <v>1620</v>
      </c>
      <c r="M217" s="473" t="s">
        <v>50</v>
      </c>
      <c r="N217" s="475">
        <v>840</v>
      </c>
      <c r="O217" s="474">
        <v>1590</v>
      </c>
      <c r="P217" s="473" t="s">
        <v>50</v>
      </c>
      <c r="Q217" s="380"/>
      <c r="R217" s="392"/>
      <c r="S217" s="455"/>
      <c r="T217" s="1082"/>
      <c r="U217" s="581"/>
      <c r="V217" s="593"/>
      <c r="W217" s="1032"/>
      <c r="X217" s="596"/>
      <c r="Y217" s="485"/>
      <c r="Z217" s="1035"/>
      <c r="AA217" s="596"/>
      <c r="AB217" s="1192"/>
      <c r="AC217" s="392"/>
      <c r="AD217" s="392"/>
      <c r="AE217" s="1082"/>
      <c r="AF217" s="464"/>
      <c r="AG217" s="1193"/>
      <c r="AH217" s="429" t="s">
        <v>52</v>
      </c>
      <c r="AI217" s="470">
        <v>2100</v>
      </c>
      <c r="AJ217" s="469">
        <v>2300</v>
      </c>
      <c r="AK217" s="471">
        <v>1400</v>
      </c>
      <c r="AL217" s="469">
        <v>1400</v>
      </c>
      <c r="AM217" s="1194"/>
      <c r="AN217" s="429" t="s">
        <v>51</v>
      </c>
      <c r="AO217" s="470">
        <v>2500</v>
      </c>
      <c r="AP217" s="469">
        <v>2800</v>
      </c>
      <c r="AQ217" s="468">
        <v>1800</v>
      </c>
      <c r="AR217" s="467">
        <v>1800</v>
      </c>
      <c r="AS217" s="1032"/>
      <c r="AT217" s="593"/>
      <c r="AU217" s="485"/>
      <c r="AV217" s="571"/>
      <c r="AW217" s="1032"/>
      <c r="AX217" s="1196"/>
      <c r="AY217" s="1032"/>
      <c r="AZ217" s="1199"/>
      <c r="BA217" s="1032"/>
      <c r="BB217" s="593"/>
      <c r="BC217" s="1032"/>
      <c r="BD217" s="1206">
        <v>0.06</v>
      </c>
      <c r="BE217" s="1032"/>
      <c r="BF217" s="466">
        <v>7</v>
      </c>
      <c r="BG217" s="1032"/>
      <c r="BH217" s="466">
        <v>20</v>
      </c>
      <c r="BI217" s="1032"/>
      <c r="BJ217" s="466">
        <v>10</v>
      </c>
      <c r="BK217" s="1032"/>
      <c r="BL217" s="1196"/>
      <c r="BM217" s="1032"/>
      <c r="BN217" s="1199"/>
      <c r="BO217" s="1032"/>
      <c r="BP217" s="1206">
        <v>0.99</v>
      </c>
      <c r="BQ217" s="457"/>
      <c r="BR217" s="412"/>
      <c r="BS217" s="581"/>
      <c r="BT217" s="580"/>
      <c r="BU217" s="580"/>
      <c r="BV217" s="1056"/>
      <c r="BW217" s="364"/>
      <c r="BX217" s="364"/>
      <c r="BY217" s="364"/>
      <c r="BZ217" s="364"/>
      <c r="CA217" s="364"/>
      <c r="CB217" s="364"/>
      <c r="CC217" s="364"/>
      <c r="CD217" s="364"/>
      <c r="CE217" s="364"/>
      <c r="CF217" s="364"/>
      <c r="CG217" s="364"/>
      <c r="CH217" s="364"/>
      <c r="CI217" s="364"/>
    </row>
    <row r="218" spans="1:87" s="374" customFormat="1" ht="12.75" customHeight="1">
      <c r="A218" s="1061"/>
      <c r="B218" s="1191"/>
      <c r="C218" s="1205"/>
      <c r="D218" s="389" t="s">
        <v>3519</v>
      </c>
      <c r="E218" s="388"/>
      <c r="F218" s="387">
        <v>173060</v>
      </c>
      <c r="G218" s="386"/>
      <c r="H218" s="387">
        <v>170100</v>
      </c>
      <c r="I218" s="386"/>
      <c r="J218" s="583" t="s">
        <v>3595</v>
      </c>
      <c r="K218" s="383">
        <v>1620</v>
      </c>
      <c r="L218" s="385"/>
      <c r="M218" s="384" t="s">
        <v>50</v>
      </c>
      <c r="N218" s="383">
        <v>1590</v>
      </c>
      <c r="O218" s="385"/>
      <c r="P218" s="384" t="s">
        <v>50</v>
      </c>
      <c r="Q218" s="380"/>
      <c r="R218" s="392"/>
      <c r="S218" s="487"/>
      <c r="T218" s="1082"/>
      <c r="U218" s="581"/>
      <c r="V218" s="593"/>
      <c r="W218" s="1032"/>
      <c r="X218" s="596"/>
      <c r="Y218" s="485"/>
      <c r="Z218" s="1035"/>
      <c r="AA218" s="596"/>
      <c r="AB218" s="1192"/>
      <c r="AC218" s="392"/>
      <c r="AD218" s="392"/>
      <c r="AE218" s="1082"/>
      <c r="AF218" s="464"/>
      <c r="AG218" s="1193"/>
      <c r="AH218" s="586" t="s">
        <v>49</v>
      </c>
      <c r="AI218" s="462">
        <v>1900</v>
      </c>
      <c r="AJ218" s="461">
        <v>2100</v>
      </c>
      <c r="AK218" s="463">
        <v>1300</v>
      </c>
      <c r="AL218" s="461">
        <v>1300</v>
      </c>
      <c r="AM218" s="1194"/>
      <c r="AN218" s="586" t="s">
        <v>48</v>
      </c>
      <c r="AO218" s="462">
        <v>2300</v>
      </c>
      <c r="AP218" s="461">
        <v>2500</v>
      </c>
      <c r="AQ218" s="460">
        <v>1600</v>
      </c>
      <c r="AR218" s="459">
        <v>1600</v>
      </c>
      <c r="AS218" s="1032"/>
      <c r="AT218" s="593"/>
      <c r="AU218" s="485"/>
      <c r="AV218" s="414"/>
      <c r="AW218" s="1032"/>
      <c r="AX218" s="1197"/>
      <c r="AY218" s="1032"/>
      <c r="AZ218" s="1200"/>
      <c r="BA218" s="1032"/>
      <c r="BB218" s="593"/>
      <c r="BC218" s="1032"/>
      <c r="BD218" s="1207"/>
      <c r="BE218" s="1032"/>
      <c r="BF218" s="604"/>
      <c r="BG218" s="1032"/>
      <c r="BH218" s="458" t="s">
        <v>3692</v>
      </c>
      <c r="BI218" s="1032"/>
      <c r="BJ218" s="458" t="s">
        <v>3692</v>
      </c>
      <c r="BK218" s="1032"/>
      <c r="BL218" s="1197"/>
      <c r="BM218" s="1032"/>
      <c r="BN218" s="1200"/>
      <c r="BO218" s="1032"/>
      <c r="BP218" s="1206"/>
      <c r="BQ218" s="457"/>
      <c r="BR218" s="412"/>
      <c r="BS218" s="581"/>
      <c r="BT218" s="580"/>
      <c r="BU218" s="580"/>
      <c r="BV218" s="1056"/>
      <c r="BW218" s="364"/>
      <c r="BX218" s="364"/>
      <c r="BY218" s="364"/>
      <c r="BZ218" s="364"/>
      <c r="CA218" s="364"/>
      <c r="CB218" s="364"/>
      <c r="CC218" s="364"/>
      <c r="CD218" s="364"/>
      <c r="CE218" s="364"/>
      <c r="CF218" s="364"/>
      <c r="CG218" s="364"/>
      <c r="CH218" s="364"/>
      <c r="CI218" s="364"/>
    </row>
    <row r="219" spans="1:87" s="374" customFormat="1" ht="12.75" customHeight="1">
      <c r="A219" s="1061"/>
      <c r="B219" s="1201" t="s">
        <v>3521</v>
      </c>
      <c r="C219" s="1076" t="s">
        <v>59</v>
      </c>
      <c r="D219" s="402" t="s">
        <v>3470</v>
      </c>
      <c r="E219" s="388"/>
      <c r="F219" s="401">
        <v>30490</v>
      </c>
      <c r="G219" s="400">
        <v>37930</v>
      </c>
      <c r="H219" s="401">
        <v>27700</v>
      </c>
      <c r="I219" s="400">
        <v>35140</v>
      </c>
      <c r="J219" s="583" t="s">
        <v>3595</v>
      </c>
      <c r="K219" s="399">
        <v>280</v>
      </c>
      <c r="L219" s="398">
        <v>350</v>
      </c>
      <c r="M219" s="397" t="s">
        <v>50</v>
      </c>
      <c r="N219" s="399">
        <v>250</v>
      </c>
      <c r="O219" s="398">
        <v>320</v>
      </c>
      <c r="P219" s="397" t="s">
        <v>50</v>
      </c>
      <c r="Q219" s="583" t="s">
        <v>3595</v>
      </c>
      <c r="R219" s="396">
        <v>7440</v>
      </c>
      <c r="S219" s="484">
        <v>70</v>
      </c>
      <c r="T219" s="1082"/>
      <c r="U219" s="581"/>
      <c r="V219" s="593"/>
      <c r="W219" s="1032"/>
      <c r="X219" s="596"/>
      <c r="Y219" s="485"/>
      <c r="Z219" s="1035"/>
      <c r="AA219" s="596"/>
      <c r="AB219" s="1192"/>
      <c r="AC219" s="392"/>
      <c r="AD219" s="392"/>
      <c r="AE219" s="1082"/>
      <c r="AF219" s="464"/>
      <c r="AG219" s="1193" t="s">
        <v>3595</v>
      </c>
      <c r="AH219" s="483" t="s">
        <v>58</v>
      </c>
      <c r="AI219" s="482">
        <v>2200</v>
      </c>
      <c r="AJ219" s="481">
        <v>2400</v>
      </c>
      <c r="AK219" s="471">
        <v>1500</v>
      </c>
      <c r="AL219" s="469">
        <v>1500</v>
      </c>
      <c r="AM219" s="1194" t="s">
        <v>3595</v>
      </c>
      <c r="AN219" s="483" t="s">
        <v>57</v>
      </c>
      <c r="AO219" s="482">
        <v>4800</v>
      </c>
      <c r="AP219" s="481">
        <v>5400</v>
      </c>
      <c r="AQ219" s="468">
        <v>3400</v>
      </c>
      <c r="AR219" s="467">
        <v>3400</v>
      </c>
      <c r="AS219" s="1032"/>
      <c r="AT219" s="593"/>
      <c r="AU219" s="1194" t="s">
        <v>3595</v>
      </c>
      <c r="AV219" s="1209">
        <v>4500</v>
      </c>
      <c r="AW219" s="1032" t="s">
        <v>3595</v>
      </c>
      <c r="AX219" s="1195">
        <v>1210</v>
      </c>
      <c r="AY219" s="1032" t="s">
        <v>3595</v>
      </c>
      <c r="AZ219" s="1198">
        <v>10</v>
      </c>
      <c r="BA219" s="1032"/>
      <c r="BB219" s="593"/>
      <c r="BC219" s="1032" t="s">
        <v>3601</v>
      </c>
      <c r="BD219" s="1202" t="s">
        <v>56</v>
      </c>
      <c r="BE219" s="1032" t="s">
        <v>3601</v>
      </c>
      <c r="BF219" s="390"/>
      <c r="BG219" s="1032" t="s">
        <v>3601</v>
      </c>
      <c r="BH219" s="390"/>
      <c r="BI219" s="1032" t="s">
        <v>3601</v>
      </c>
      <c r="BJ219" s="390"/>
      <c r="BK219" s="1032" t="s">
        <v>3595</v>
      </c>
      <c r="BL219" s="1195">
        <v>1430</v>
      </c>
      <c r="BM219" s="1032" t="s">
        <v>8</v>
      </c>
      <c r="BN219" s="1198">
        <v>10</v>
      </c>
      <c r="BO219" s="394"/>
      <c r="BP219" s="1202" t="s">
        <v>3693</v>
      </c>
      <c r="BQ219" s="457"/>
      <c r="BR219" s="412"/>
      <c r="BS219" s="581"/>
      <c r="BT219" s="580"/>
      <c r="BU219" s="580"/>
      <c r="BV219" s="1056"/>
      <c r="BW219" s="364"/>
      <c r="BX219" s="364"/>
      <c r="BY219" s="364"/>
      <c r="BZ219" s="364"/>
      <c r="CA219" s="364"/>
      <c r="CB219" s="364"/>
      <c r="CC219" s="364"/>
      <c r="CD219" s="364"/>
      <c r="CE219" s="364"/>
      <c r="CF219" s="364"/>
      <c r="CG219" s="364"/>
      <c r="CH219" s="364"/>
      <c r="CI219" s="364"/>
    </row>
    <row r="220" spans="1:87" s="374" customFormat="1" ht="12.75" customHeight="1">
      <c r="A220" s="1061"/>
      <c r="B220" s="1191"/>
      <c r="C220" s="1077"/>
      <c r="D220" s="478" t="s">
        <v>3469</v>
      </c>
      <c r="E220" s="388"/>
      <c r="F220" s="477">
        <v>37930</v>
      </c>
      <c r="G220" s="476">
        <v>97850</v>
      </c>
      <c r="H220" s="477">
        <v>35140</v>
      </c>
      <c r="I220" s="476">
        <v>95060</v>
      </c>
      <c r="J220" s="583" t="s">
        <v>3595</v>
      </c>
      <c r="K220" s="475">
        <v>350</v>
      </c>
      <c r="L220" s="474">
        <v>870</v>
      </c>
      <c r="M220" s="473" t="s">
        <v>50</v>
      </c>
      <c r="N220" s="475">
        <v>320</v>
      </c>
      <c r="O220" s="474">
        <v>840</v>
      </c>
      <c r="P220" s="473" t="s">
        <v>50</v>
      </c>
      <c r="Q220" s="583" t="s">
        <v>3595</v>
      </c>
      <c r="R220" s="383">
        <v>7440</v>
      </c>
      <c r="S220" s="480">
        <v>70</v>
      </c>
      <c r="T220" s="1082"/>
      <c r="U220" s="581"/>
      <c r="V220" s="593"/>
      <c r="W220" s="1032"/>
      <c r="X220" s="596"/>
      <c r="Y220" s="485"/>
      <c r="Z220" s="1035"/>
      <c r="AA220" s="596"/>
      <c r="AB220" s="1192"/>
      <c r="AC220" s="392"/>
      <c r="AD220" s="392"/>
      <c r="AE220" s="1082"/>
      <c r="AF220" s="464"/>
      <c r="AG220" s="1193"/>
      <c r="AH220" s="429" t="s">
        <v>55</v>
      </c>
      <c r="AI220" s="470">
        <v>2100</v>
      </c>
      <c r="AJ220" s="469">
        <v>2300</v>
      </c>
      <c r="AK220" s="471">
        <v>1400</v>
      </c>
      <c r="AL220" s="469">
        <v>1400</v>
      </c>
      <c r="AM220" s="1194"/>
      <c r="AN220" s="429" t="s">
        <v>54</v>
      </c>
      <c r="AO220" s="470">
        <v>2600</v>
      </c>
      <c r="AP220" s="469">
        <v>2900</v>
      </c>
      <c r="AQ220" s="468">
        <v>1800</v>
      </c>
      <c r="AR220" s="467">
        <v>1800</v>
      </c>
      <c r="AS220" s="1032"/>
      <c r="AT220" s="593"/>
      <c r="AU220" s="1194"/>
      <c r="AV220" s="1210"/>
      <c r="AW220" s="1032"/>
      <c r="AX220" s="1196"/>
      <c r="AY220" s="1032"/>
      <c r="AZ220" s="1199"/>
      <c r="BA220" s="1032"/>
      <c r="BB220" s="593"/>
      <c r="BC220" s="1032"/>
      <c r="BD220" s="1203"/>
      <c r="BE220" s="1032"/>
      <c r="BF220" s="479">
        <v>700</v>
      </c>
      <c r="BG220" s="1032"/>
      <c r="BH220" s="479">
        <v>2480</v>
      </c>
      <c r="BI220" s="1032"/>
      <c r="BJ220" s="479">
        <v>1580</v>
      </c>
      <c r="BK220" s="1032"/>
      <c r="BL220" s="1196"/>
      <c r="BM220" s="1032"/>
      <c r="BN220" s="1199"/>
      <c r="BO220" s="394"/>
      <c r="BP220" s="1203"/>
      <c r="BQ220" s="457"/>
      <c r="BR220" s="412"/>
      <c r="BS220" s="581"/>
      <c r="BT220" s="580"/>
      <c r="BU220" s="580"/>
      <c r="BV220" s="1056"/>
      <c r="BW220" s="364"/>
      <c r="BX220" s="364"/>
      <c r="BY220" s="364"/>
      <c r="BZ220" s="364"/>
      <c r="CA220" s="364"/>
      <c r="CB220" s="364"/>
      <c r="CC220" s="364"/>
      <c r="CD220" s="364"/>
      <c r="CE220" s="364"/>
      <c r="CF220" s="364"/>
      <c r="CG220" s="364"/>
      <c r="CH220" s="364"/>
      <c r="CI220" s="364"/>
    </row>
    <row r="221" spans="1:87" s="374" customFormat="1" ht="12.75" customHeight="1">
      <c r="A221" s="1061"/>
      <c r="B221" s="1191"/>
      <c r="C221" s="1204" t="s">
        <v>53</v>
      </c>
      <c r="D221" s="478" t="s">
        <v>3520</v>
      </c>
      <c r="E221" s="388"/>
      <c r="F221" s="477">
        <v>97850</v>
      </c>
      <c r="G221" s="476">
        <v>172290</v>
      </c>
      <c r="H221" s="477">
        <v>95060</v>
      </c>
      <c r="I221" s="476">
        <v>169500</v>
      </c>
      <c r="J221" s="583" t="s">
        <v>3595</v>
      </c>
      <c r="K221" s="475">
        <v>870</v>
      </c>
      <c r="L221" s="474">
        <v>1620</v>
      </c>
      <c r="M221" s="473" t="s">
        <v>50</v>
      </c>
      <c r="N221" s="475">
        <v>840</v>
      </c>
      <c r="O221" s="474">
        <v>1590</v>
      </c>
      <c r="P221" s="473" t="s">
        <v>50</v>
      </c>
      <c r="Q221" s="380"/>
      <c r="R221" s="392"/>
      <c r="S221" s="455"/>
      <c r="T221" s="1082"/>
      <c r="U221" s="581"/>
      <c r="V221" s="593"/>
      <c r="W221" s="1032"/>
      <c r="X221" s="596"/>
      <c r="Y221" s="485"/>
      <c r="Z221" s="1035"/>
      <c r="AA221" s="596"/>
      <c r="AB221" s="1192"/>
      <c r="AC221" s="392"/>
      <c r="AD221" s="392"/>
      <c r="AE221" s="1082"/>
      <c r="AF221" s="464"/>
      <c r="AG221" s="1193"/>
      <c r="AH221" s="429" t="s">
        <v>52</v>
      </c>
      <c r="AI221" s="470">
        <v>1900</v>
      </c>
      <c r="AJ221" s="469">
        <v>2100</v>
      </c>
      <c r="AK221" s="471">
        <v>1300</v>
      </c>
      <c r="AL221" s="469">
        <v>1300</v>
      </c>
      <c r="AM221" s="1194"/>
      <c r="AN221" s="429" t="s">
        <v>51</v>
      </c>
      <c r="AO221" s="470">
        <v>2300</v>
      </c>
      <c r="AP221" s="469">
        <v>2500</v>
      </c>
      <c r="AQ221" s="468">
        <v>1600</v>
      </c>
      <c r="AR221" s="467">
        <v>1600</v>
      </c>
      <c r="AS221" s="1032"/>
      <c r="AT221" s="593"/>
      <c r="AU221" s="485"/>
      <c r="AV221" s="571"/>
      <c r="AW221" s="1032"/>
      <c r="AX221" s="1196"/>
      <c r="AY221" s="1032"/>
      <c r="AZ221" s="1199"/>
      <c r="BA221" s="1032"/>
      <c r="BB221" s="593"/>
      <c r="BC221" s="1032"/>
      <c r="BD221" s="1206">
        <v>0.06</v>
      </c>
      <c r="BE221" s="1032"/>
      <c r="BF221" s="466">
        <v>7</v>
      </c>
      <c r="BG221" s="1032"/>
      <c r="BH221" s="466">
        <v>20</v>
      </c>
      <c r="BI221" s="1032"/>
      <c r="BJ221" s="466">
        <v>10</v>
      </c>
      <c r="BK221" s="1032"/>
      <c r="BL221" s="1196"/>
      <c r="BM221" s="1032"/>
      <c r="BN221" s="1199"/>
      <c r="BO221" s="394"/>
      <c r="BP221" s="1206">
        <v>0.99</v>
      </c>
      <c r="BQ221" s="457"/>
      <c r="BR221" s="412"/>
      <c r="BS221" s="581"/>
      <c r="BT221" s="580"/>
      <c r="BU221" s="580"/>
      <c r="BV221" s="1056"/>
      <c r="BW221" s="364"/>
      <c r="BX221" s="364"/>
      <c r="BY221" s="364"/>
      <c r="BZ221" s="364"/>
      <c r="CA221" s="364"/>
      <c r="CB221" s="364"/>
      <c r="CC221" s="364"/>
      <c r="CD221" s="364"/>
      <c r="CE221" s="364"/>
      <c r="CF221" s="364"/>
      <c r="CG221" s="364"/>
      <c r="CH221" s="364"/>
      <c r="CI221" s="364"/>
    </row>
    <row r="222" spans="1:87" s="374" customFormat="1" ht="12.75" customHeight="1">
      <c r="A222" s="1075"/>
      <c r="B222" s="1191"/>
      <c r="C222" s="1205"/>
      <c r="D222" s="389" t="s">
        <v>3519</v>
      </c>
      <c r="E222" s="388"/>
      <c r="F222" s="387">
        <v>172290</v>
      </c>
      <c r="G222" s="386"/>
      <c r="H222" s="387">
        <v>169500</v>
      </c>
      <c r="I222" s="386"/>
      <c r="J222" s="583" t="s">
        <v>3595</v>
      </c>
      <c r="K222" s="383">
        <v>1620</v>
      </c>
      <c r="L222" s="385"/>
      <c r="M222" s="384" t="s">
        <v>50</v>
      </c>
      <c r="N222" s="383">
        <v>1590</v>
      </c>
      <c r="O222" s="385"/>
      <c r="P222" s="384" t="s">
        <v>50</v>
      </c>
      <c r="Q222" s="380"/>
      <c r="R222" s="392"/>
      <c r="S222" s="456"/>
      <c r="T222" s="1082"/>
      <c r="U222" s="581"/>
      <c r="V222" s="594"/>
      <c r="W222" s="1032"/>
      <c r="X222" s="597"/>
      <c r="Y222" s="485"/>
      <c r="Z222" s="1035"/>
      <c r="AA222" s="597"/>
      <c r="AB222" s="1192"/>
      <c r="AC222" s="392"/>
      <c r="AD222" s="392"/>
      <c r="AE222" s="1082"/>
      <c r="AF222" s="464"/>
      <c r="AG222" s="1193"/>
      <c r="AH222" s="586" t="s">
        <v>49</v>
      </c>
      <c r="AI222" s="462">
        <v>1800</v>
      </c>
      <c r="AJ222" s="461">
        <v>2000</v>
      </c>
      <c r="AK222" s="504">
        <v>1300</v>
      </c>
      <c r="AL222" s="461">
        <v>1300</v>
      </c>
      <c r="AM222" s="1194"/>
      <c r="AN222" s="586" t="s">
        <v>48</v>
      </c>
      <c r="AO222" s="462">
        <v>2000</v>
      </c>
      <c r="AP222" s="461">
        <v>2300</v>
      </c>
      <c r="AQ222" s="503">
        <v>1400</v>
      </c>
      <c r="AR222" s="459">
        <v>1400</v>
      </c>
      <c r="AS222" s="1032"/>
      <c r="AT222" s="594"/>
      <c r="AU222" s="485"/>
      <c r="AV222" s="414"/>
      <c r="AW222" s="1032"/>
      <c r="AX222" s="1197"/>
      <c r="AY222" s="1032"/>
      <c r="AZ222" s="1200"/>
      <c r="BA222" s="1032"/>
      <c r="BB222" s="594"/>
      <c r="BC222" s="1032"/>
      <c r="BD222" s="1207"/>
      <c r="BE222" s="1032"/>
      <c r="BF222" s="604"/>
      <c r="BG222" s="1032"/>
      <c r="BH222" s="458" t="s">
        <v>3692</v>
      </c>
      <c r="BI222" s="1032"/>
      <c r="BJ222" s="458" t="s">
        <v>3692</v>
      </c>
      <c r="BK222" s="1032"/>
      <c r="BL222" s="1197"/>
      <c r="BM222" s="1032"/>
      <c r="BN222" s="1200"/>
      <c r="BO222" s="394"/>
      <c r="BP222" s="1207"/>
      <c r="BQ222" s="457"/>
      <c r="BR222" s="412"/>
      <c r="BS222" s="581"/>
      <c r="BT222" s="580"/>
      <c r="BU222" s="580"/>
      <c r="BV222" s="1056"/>
      <c r="BW222" s="364"/>
      <c r="BX222" s="364"/>
      <c r="BY222" s="364"/>
      <c r="BZ222" s="364"/>
      <c r="CA222" s="364"/>
      <c r="CB222" s="364"/>
      <c r="CC222" s="364"/>
      <c r="CD222" s="364"/>
      <c r="CE222" s="364"/>
      <c r="CF222" s="364"/>
      <c r="CG222" s="364"/>
      <c r="CH222" s="364"/>
      <c r="CI222" s="364"/>
    </row>
    <row r="223" spans="1:87" s="403" customFormat="1" ht="12.75" customHeight="1">
      <c r="A223" s="1060" t="s">
        <v>3615</v>
      </c>
      <c r="B223" s="1201" t="s">
        <v>3538</v>
      </c>
      <c r="C223" s="1076" t="s">
        <v>59</v>
      </c>
      <c r="D223" s="402" t="s">
        <v>3470</v>
      </c>
      <c r="E223" s="388"/>
      <c r="F223" s="401">
        <v>228850</v>
      </c>
      <c r="G223" s="400">
        <v>236120</v>
      </c>
      <c r="H223" s="401">
        <v>179680</v>
      </c>
      <c r="I223" s="400">
        <v>186950</v>
      </c>
      <c r="J223" s="583" t="s">
        <v>3595</v>
      </c>
      <c r="K223" s="399">
        <v>2260</v>
      </c>
      <c r="L223" s="398">
        <v>2330</v>
      </c>
      <c r="M223" s="397" t="s">
        <v>50</v>
      </c>
      <c r="N223" s="399">
        <v>1770</v>
      </c>
      <c r="O223" s="398">
        <v>1840</v>
      </c>
      <c r="P223" s="397" t="s">
        <v>50</v>
      </c>
      <c r="Q223" s="583" t="s">
        <v>3595</v>
      </c>
      <c r="R223" s="396">
        <v>7270</v>
      </c>
      <c r="S223" s="484">
        <v>70</v>
      </c>
      <c r="T223" s="1082" t="s">
        <v>8</v>
      </c>
      <c r="U223" s="581"/>
      <c r="V223" s="592"/>
      <c r="W223" s="1032" t="s">
        <v>3595</v>
      </c>
      <c r="X223" s="595"/>
      <c r="Y223" s="485"/>
      <c r="Z223" s="1035" t="s">
        <v>3697</v>
      </c>
      <c r="AA223" s="595"/>
      <c r="AB223" s="1032" t="s">
        <v>3595</v>
      </c>
      <c r="AC223" s="1213">
        <v>46640</v>
      </c>
      <c r="AD223" s="496"/>
      <c r="AE223" s="1032" t="s">
        <v>3595</v>
      </c>
      <c r="AF223" s="1198">
        <v>390</v>
      </c>
      <c r="AG223" s="1194" t="s">
        <v>3595</v>
      </c>
      <c r="AH223" s="483" t="s">
        <v>58</v>
      </c>
      <c r="AI223" s="482">
        <v>13800</v>
      </c>
      <c r="AJ223" s="481">
        <v>15200</v>
      </c>
      <c r="AK223" s="502">
        <v>9700</v>
      </c>
      <c r="AL223" s="481">
        <v>9700</v>
      </c>
      <c r="AM223" s="1194" t="s">
        <v>3595</v>
      </c>
      <c r="AN223" s="483" t="s">
        <v>57</v>
      </c>
      <c r="AO223" s="482">
        <v>31600</v>
      </c>
      <c r="AP223" s="481">
        <v>35200</v>
      </c>
      <c r="AQ223" s="501">
        <v>22100</v>
      </c>
      <c r="AR223" s="500">
        <v>22100</v>
      </c>
      <c r="AS223" s="1032" t="s">
        <v>8</v>
      </c>
      <c r="AT223" s="593"/>
      <c r="AU223" s="1194" t="s">
        <v>3595</v>
      </c>
      <c r="AV223" s="1209">
        <v>4500</v>
      </c>
      <c r="AW223" s="1032" t="s">
        <v>3595</v>
      </c>
      <c r="AX223" s="1195">
        <v>21670</v>
      </c>
      <c r="AY223" s="1032" t="s">
        <v>3595</v>
      </c>
      <c r="AZ223" s="1198">
        <v>210</v>
      </c>
      <c r="BA223" s="1032" t="s">
        <v>3601</v>
      </c>
      <c r="BB223" s="592"/>
      <c r="BC223" s="1032" t="s">
        <v>3601</v>
      </c>
      <c r="BD223" s="1202" t="s">
        <v>56</v>
      </c>
      <c r="BE223" s="1032" t="s">
        <v>3601</v>
      </c>
      <c r="BF223" s="390"/>
      <c r="BG223" s="1032" t="s">
        <v>3601</v>
      </c>
      <c r="BH223" s="390"/>
      <c r="BI223" s="1032" t="s">
        <v>3601</v>
      </c>
      <c r="BJ223" s="390"/>
      <c r="BK223" s="1032" t="s">
        <v>3595</v>
      </c>
      <c r="BL223" s="1195">
        <v>25230</v>
      </c>
      <c r="BM223" s="1032" t="s">
        <v>8</v>
      </c>
      <c r="BN223" s="1198">
        <v>250</v>
      </c>
      <c r="BO223" s="1032"/>
      <c r="BP223" s="1202" t="s">
        <v>3693</v>
      </c>
      <c r="BQ223" s="457"/>
      <c r="BR223" s="412"/>
      <c r="BS223" s="406"/>
      <c r="BT223" s="580"/>
      <c r="BU223" s="580"/>
      <c r="BV223" s="1056"/>
      <c r="BW223" s="364"/>
      <c r="BX223" s="364"/>
      <c r="BY223" s="364"/>
      <c r="BZ223" s="364"/>
      <c r="CA223" s="364"/>
      <c r="CB223" s="364"/>
      <c r="CC223" s="364"/>
      <c r="CD223" s="364"/>
      <c r="CE223" s="364"/>
      <c r="CF223" s="364"/>
      <c r="CG223" s="364"/>
      <c r="CH223" s="364"/>
      <c r="CI223" s="364"/>
    </row>
    <row r="224" spans="1:87" s="403" customFormat="1" ht="12.75" customHeight="1">
      <c r="A224" s="1061"/>
      <c r="B224" s="1191"/>
      <c r="C224" s="1077"/>
      <c r="D224" s="478" t="s">
        <v>3469</v>
      </c>
      <c r="E224" s="388"/>
      <c r="F224" s="477">
        <v>236120</v>
      </c>
      <c r="G224" s="476">
        <v>294810</v>
      </c>
      <c r="H224" s="477">
        <v>186950</v>
      </c>
      <c r="I224" s="476">
        <v>245640</v>
      </c>
      <c r="J224" s="583" t="s">
        <v>3595</v>
      </c>
      <c r="K224" s="475">
        <v>2330</v>
      </c>
      <c r="L224" s="474">
        <v>2840</v>
      </c>
      <c r="M224" s="473" t="s">
        <v>50</v>
      </c>
      <c r="N224" s="475">
        <v>1840</v>
      </c>
      <c r="O224" s="474">
        <v>2350</v>
      </c>
      <c r="P224" s="473" t="s">
        <v>50</v>
      </c>
      <c r="Q224" s="583" t="s">
        <v>3595</v>
      </c>
      <c r="R224" s="383">
        <v>7270</v>
      </c>
      <c r="S224" s="480">
        <v>70</v>
      </c>
      <c r="T224" s="1082"/>
      <c r="U224" s="581"/>
      <c r="V224" s="593"/>
      <c r="W224" s="1032"/>
      <c r="X224" s="596"/>
      <c r="Y224" s="485"/>
      <c r="Z224" s="1035"/>
      <c r="AA224" s="596"/>
      <c r="AB224" s="1032"/>
      <c r="AC224" s="1214"/>
      <c r="AD224" s="495">
        <v>44960</v>
      </c>
      <c r="AE224" s="1032"/>
      <c r="AF224" s="1199"/>
      <c r="AG224" s="1194"/>
      <c r="AH224" s="429" t="s">
        <v>55</v>
      </c>
      <c r="AI224" s="470">
        <v>13200</v>
      </c>
      <c r="AJ224" s="469">
        <v>14500</v>
      </c>
      <c r="AK224" s="499">
        <v>9200</v>
      </c>
      <c r="AL224" s="469">
        <v>9200</v>
      </c>
      <c r="AM224" s="1194"/>
      <c r="AN224" s="429" t="s">
        <v>54</v>
      </c>
      <c r="AO224" s="470">
        <v>17400</v>
      </c>
      <c r="AP224" s="469">
        <v>19400</v>
      </c>
      <c r="AQ224" s="498">
        <v>12200</v>
      </c>
      <c r="AR224" s="467">
        <v>12200</v>
      </c>
      <c r="AS224" s="1032"/>
      <c r="AT224" s="593"/>
      <c r="AU224" s="1194"/>
      <c r="AV224" s="1210"/>
      <c r="AW224" s="1032"/>
      <c r="AX224" s="1196"/>
      <c r="AY224" s="1032"/>
      <c r="AZ224" s="1199"/>
      <c r="BA224" s="1032"/>
      <c r="BB224" s="593"/>
      <c r="BC224" s="1032"/>
      <c r="BD224" s="1203"/>
      <c r="BE224" s="1032"/>
      <c r="BF224" s="479">
        <v>12720</v>
      </c>
      <c r="BG224" s="1032"/>
      <c r="BH224" s="479">
        <v>43620</v>
      </c>
      <c r="BI224" s="1032"/>
      <c r="BJ224" s="479">
        <v>27500</v>
      </c>
      <c r="BK224" s="1032"/>
      <c r="BL224" s="1196"/>
      <c r="BM224" s="1032"/>
      <c r="BN224" s="1199"/>
      <c r="BO224" s="1032"/>
      <c r="BP224" s="1203"/>
      <c r="BQ224" s="457"/>
      <c r="BR224" s="412"/>
      <c r="BS224" s="406"/>
      <c r="BT224" s="580"/>
      <c r="BU224" s="580"/>
      <c r="BV224" s="1056"/>
      <c r="BW224" s="364"/>
      <c r="BX224" s="364"/>
      <c r="BY224" s="364"/>
      <c r="BZ224" s="364"/>
      <c r="CA224" s="364"/>
      <c r="CB224" s="364"/>
      <c r="CC224" s="364"/>
      <c r="CD224" s="364"/>
      <c r="CE224" s="364"/>
      <c r="CF224" s="364"/>
      <c r="CG224" s="364"/>
      <c r="CH224" s="364"/>
      <c r="CI224" s="364"/>
    </row>
    <row r="225" spans="1:87" s="403" customFormat="1" ht="12.75" customHeight="1">
      <c r="A225" s="1061"/>
      <c r="B225" s="1191"/>
      <c r="C225" s="1204" t="s">
        <v>53</v>
      </c>
      <c r="D225" s="478" t="s">
        <v>3520</v>
      </c>
      <c r="E225" s="388"/>
      <c r="F225" s="477">
        <v>294810</v>
      </c>
      <c r="G225" s="476">
        <v>367520</v>
      </c>
      <c r="H225" s="477">
        <v>245640</v>
      </c>
      <c r="I225" s="476">
        <v>318350</v>
      </c>
      <c r="J225" s="583" t="s">
        <v>3595</v>
      </c>
      <c r="K225" s="475">
        <v>2840</v>
      </c>
      <c r="L225" s="474">
        <v>3560</v>
      </c>
      <c r="M225" s="473" t="s">
        <v>50</v>
      </c>
      <c r="N225" s="475">
        <v>2350</v>
      </c>
      <c r="O225" s="474">
        <v>3070</v>
      </c>
      <c r="P225" s="473" t="s">
        <v>50</v>
      </c>
      <c r="Q225" s="380"/>
      <c r="R225" s="392"/>
      <c r="S225" s="455"/>
      <c r="T225" s="1082"/>
      <c r="U225" s="581"/>
      <c r="V225" s="593"/>
      <c r="W225" s="1032"/>
      <c r="X225" s="596"/>
      <c r="Y225" s="485"/>
      <c r="Z225" s="1035"/>
      <c r="AA225" s="596"/>
      <c r="AB225" s="1032" t="s">
        <v>3595</v>
      </c>
      <c r="AC225" s="1211">
        <v>44960</v>
      </c>
      <c r="AD225" s="493"/>
      <c r="AE225" s="1032"/>
      <c r="AF225" s="1199"/>
      <c r="AG225" s="1194"/>
      <c r="AH225" s="429" t="s">
        <v>52</v>
      </c>
      <c r="AI225" s="470">
        <v>12500</v>
      </c>
      <c r="AJ225" s="469">
        <v>13700</v>
      </c>
      <c r="AK225" s="499">
        <v>8700</v>
      </c>
      <c r="AL225" s="469">
        <v>8700</v>
      </c>
      <c r="AM225" s="1194"/>
      <c r="AN225" s="429" t="s">
        <v>51</v>
      </c>
      <c r="AO225" s="470">
        <v>15200</v>
      </c>
      <c r="AP225" s="469">
        <v>16900</v>
      </c>
      <c r="AQ225" s="498">
        <v>10600</v>
      </c>
      <c r="AR225" s="467">
        <v>10600</v>
      </c>
      <c r="AS225" s="1032"/>
      <c r="AT225" s="593"/>
      <c r="AU225" s="485"/>
      <c r="AV225" s="571"/>
      <c r="AW225" s="1032"/>
      <c r="AX225" s="1196"/>
      <c r="AY225" s="1032"/>
      <c r="AZ225" s="1199"/>
      <c r="BA225" s="1032"/>
      <c r="BB225" s="593"/>
      <c r="BC225" s="1032"/>
      <c r="BD225" s="1206">
        <v>0.05</v>
      </c>
      <c r="BE225" s="1032"/>
      <c r="BF225" s="466">
        <v>120</v>
      </c>
      <c r="BG225" s="1032"/>
      <c r="BH225" s="466">
        <v>430</v>
      </c>
      <c r="BI225" s="1032"/>
      <c r="BJ225" s="466">
        <v>270</v>
      </c>
      <c r="BK225" s="1032"/>
      <c r="BL225" s="1196"/>
      <c r="BM225" s="1032"/>
      <c r="BN225" s="1199"/>
      <c r="BO225" s="1032"/>
      <c r="BP225" s="1206">
        <v>0.61</v>
      </c>
      <c r="BQ225" s="457"/>
      <c r="BR225" s="412"/>
      <c r="BS225" s="406"/>
      <c r="BT225" s="580"/>
      <c r="BU225" s="580"/>
      <c r="BV225" s="1056"/>
      <c r="BW225" s="364"/>
      <c r="BX225" s="364"/>
      <c r="BY225" s="364"/>
      <c r="BZ225" s="364"/>
      <c r="CA225" s="364"/>
      <c r="CB225" s="364"/>
      <c r="CC225" s="364"/>
      <c r="CD225" s="364"/>
      <c r="CE225" s="364"/>
      <c r="CF225" s="364"/>
      <c r="CG225" s="364"/>
      <c r="CH225" s="364"/>
      <c r="CI225" s="364"/>
    </row>
    <row r="226" spans="1:87" s="403" customFormat="1" ht="12.75" customHeight="1">
      <c r="A226" s="1061"/>
      <c r="B226" s="1191"/>
      <c r="C226" s="1205"/>
      <c r="D226" s="389" t="s">
        <v>3519</v>
      </c>
      <c r="E226" s="388"/>
      <c r="F226" s="387">
        <v>367520</v>
      </c>
      <c r="G226" s="386"/>
      <c r="H226" s="387">
        <v>318350</v>
      </c>
      <c r="I226" s="386"/>
      <c r="J226" s="583" t="s">
        <v>3595</v>
      </c>
      <c r="K226" s="383">
        <v>3560</v>
      </c>
      <c r="L226" s="385"/>
      <c r="M226" s="384" t="s">
        <v>50</v>
      </c>
      <c r="N226" s="383">
        <v>3070</v>
      </c>
      <c r="O226" s="385"/>
      <c r="P226" s="384" t="s">
        <v>50</v>
      </c>
      <c r="Q226" s="380"/>
      <c r="R226" s="392"/>
      <c r="S226" s="487"/>
      <c r="T226" s="1082"/>
      <c r="U226" s="581"/>
      <c r="V226" s="593"/>
      <c r="W226" s="1032"/>
      <c r="X226" s="596"/>
      <c r="Y226" s="485"/>
      <c r="Z226" s="1035"/>
      <c r="AA226" s="596"/>
      <c r="AB226" s="1032"/>
      <c r="AC226" s="1212"/>
      <c r="AD226" s="492"/>
      <c r="AE226" s="1032"/>
      <c r="AF226" s="1200"/>
      <c r="AG226" s="1194"/>
      <c r="AH226" s="586" t="s">
        <v>49</v>
      </c>
      <c r="AI226" s="462">
        <v>11800</v>
      </c>
      <c r="AJ226" s="461">
        <v>13000</v>
      </c>
      <c r="AK226" s="463">
        <v>8200</v>
      </c>
      <c r="AL226" s="461">
        <v>8200</v>
      </c>
      <c r="AM226" s="1194"/>
      <c r="AN226" s="586" t="s">
        <v>48</v>
      </c>
      <c r="AO226" s="462">
        <v>13600</v>
      </c>
      <c r="AP226" s="461">
        <v>15100</v>
      </c>
      <c r="AQ226" s="460">
        <v>9500</v>
      </c>
      <c r="AR226" s="459">
        <v>9500</v>
      </c>
      <c r="AS226" s="1032"/>
      <c r="AT226" s="593"/>
      <c r="AU226" s="485"/>
      <c r="AV226" s="414"/>
      <c r="AW226" s="1032"/>
      <c r="AX226" s="1197"/>
      <c r="AY226" s="1032"/>
      <c r="AZ226" s="1200"/>
      <c r="BA226" s="1032"/>
      <c r="BB226" s="593"/>
      <c r="BC226" s="1032"/>
      <c r="BD226" s="1207"/>
      <c r="BE226" s="1032"/>
      <c r="BF226" s="604"/>
      <c r="BG226" s="1032"/>
      <c r="BH226" s="458" t="s">
        <v>3692</v>
      </c>
      <c r="BI226" s="1032"/>
      <c r="BJ226" s="458" t="s">
        <v>3692</v>
      </c>
      <c r="BK226" s="1032"/>
      <c r="BL226" s="1197"/>
      <c r="BM226" s="1032"/>
      <c r="BN226" s="1200"/>
      <c r="BO226" s="1032"/>
      <c r="BP226" s="1206"/>
      <c r="BQ226" s="457"/>
      <c r="BR226" s="412"/>
      <c r="BS226" s="406"/>
      <c r="BT226" s="580"/>
      <c r="BU226" s="580"/>
      <c r="BV226" s="1056"/>
      <c r="BW226" s="364"/>
      <c r="BX226" s="364"/>
      <c r="BY226" s="364"/>
      <c r="BZ226" s="364"/>
      <c r="CA226" s="364"/>
      <c r="CB226" s="364"/>
      <c r="CC226" s="364"/>
      <c r="CD226" s="364"/>
      <c r="CE226" s="364"/>
      <c r="CF226" s="364"/>
      <c r="CG226" s="364"/>
      <c r="CH226" s="364"/>
      <c r="CI226" s="364"/>
    </row>
    <row r="227" spans="1:87" s="403" customFormat="1" ht="12.75" customHeight="1">
      <c r="A227" s="1061"/>
      <c r="B227" s="1201" t="s">
        <v>3537</v>
      </c>
      <c r="C227" s="1076" t="s">
        <v>59</v>
      </c>
      <c r="D227" s="402" t="s">
        <v>3470</v>
      </c>
      <c r="E227" s="388"/>
      <c r="F227" s="401">
        <v>124170</v>
      </c>
      <c r="G227" s="400">
        <v>131440</v>
      </c>
      <c r="H227" s="401">
        <v>99590</v>
      </c>
      <c r="I227" s="400">
        <v>106860</v>
      </c>
      <c r="J227" s="583" t="s">
        <v>3595</v>
      </c>
      <c r="K227" s="399">
        <v>1210</v>
      </c>
      <c r="L227" s="398">
        <v>1280</v>
      </c>
      <c r="M227" s="397" t="s">
        <v>50</v>
      </c>
      <c r="N227" s="399">
        <v>970</v>
      </c>
      <c r="O227" s="398">
        <v>1040</v>
      </c>
      <c r="P227" s="397" t="s">
        <v>50</v>
      </c>
      <c r="Q227" s="583" t="s">
        <v>3595</v>
      </c>
      <c r="R227" s="396">
        <v>7270</v>
      </c>
      <c r="S227" s="484">
        <v>70</v>
      </c>
      <c r="T227" s="1082"/>
      <c r="U227" s="581"/>
      <c r="V227" s="593"/>
      <c r="W227" s="1032"/>
      <c r="X227" s="596"/>
      <c r="Y227" s="485"/>
      <c r="Z227" s="1035"/>
      <c r="AA227" s="596"/>
      <c r="AB227" s="1032" t="s">
        <v>3595</v>
      </c>
      <c r="AC227" s="1213">
        <v>26670</v>
      </c>
      <c r="AD227" s="496"/>
      <c r="AE227" s="1032" t="s">
        <v>3595</v>
      </c>
      <c r="AF227" s="1198">
        <v>190</v>
      </c>
      <c r="AG227" s="1194" t="s">
        <v>3595</v>
      </c>
      <c r="AH227" s="483" t="s">
        <v>58</v>
      </c>
      <c r="AI227" s="482">
        <v>6900</v>
      </c>
      <c r="AJ227" s="481">
        <v>7600</v>
      </c>
      <c r="AK227" s="471">
        <v>4800</v>
      </c>
      <c r="AL227" s="469">
        <v>4800</v>
      </c>
      <c r="AM227" s="1194" t="s">
        <v>3595</v>
      </c>
      <c r="AN227" s="483" t="s">
        <v>57</v>
      </c>
      <c r="AO227" s="482">
        <v>15800</v>
      </c>
      <c r="AP227" s="481">
        <v>17600</v>
      </c>
      <c r="AQ227" s="468">
        <v>11000</v>
      </c>
      <c r="AR227" s="467">
        <v>11000</v>
      </c>
      <c r="AS227" s="1032"/>
      <c r="AT227" s="593"/>
      <c r="AU227" s="1194" t="s">
        <v>3595</v>
      </c>
      <c r="AV227" s="1209">
        <v>4500</v>
      </c>
      <c r="AW227" s="1032" t="s">
        <v>3595</v>
      </c>
      <c r="AX227" s="1195">
        <v>10830</v>
      </c>
      <c r="AY227" s="1032" t="s">
        <v>3595</v>
      </c>
      <c r="AZ227" s="1198">
        <v>100</v>
      </c>
      <c r="BA227" s="1032"/>
      <c r="BB227" s="593"/>
      <c r="BC227" s="1032" t="s">
        <v>3601</v>
      </c>
      <c r="BD227" s="1202" t="s">
        <v>56</v>
      </c>
      <c r="BE227" s="1032" t="s">
        <v>3601</v>
      </c>
      <c r="BF227" s="390"/>
      <c r="BG227" s="1032" t="s">
        <v>3601</v>
      </c>
      <c r="BH227" s="390"/>
      <c r="BI227" s="1032" t="s">
        <v>3601</v>
      </c>
      <c r="BJ227" s="390"/>
      <c r="BK227" s="1032" t="s">
        <v>3595</v>
      </c>
      <c r="BL227" s="1195">
        <v>12610</v>
      </c>
      <c r="BM227" s="1032" t="s">
        <v>8</v>
      </c>
      <c r="BN227" s="1198">
        <v>120</v>
      </c>
      <c r="BO227" s="1032"/>
      <c r="BP227" s="1202" t="s">
        <v>3693</v>
      </c>
      <c r="BQ227" s="457"/>
      <c r="BR227" s="412"/>
      <c r="BS227" s="406"/>
      <c r="BT227" s="580"/>
      <c r="BU227" s="580"/>
      <c r="BV227" s="1056"/>
      <c r="BW227" s="364"/>
      <c r="BX227" s="364"/>
      <c r="BY227" s="364"/>
      <c r="BZ227" s="364"/>
      <c r="CA227" s="364"/>
      <c r="CB227" s="364"/>
      <c r="CC227" s="364"/>
      <c r="CD227" s="364"/>
      <c r="CE227" s="364"/>
      <c r="CF227" s="364"/>
      <c r="CG227" s="364"/>
      <c r="CH227" s="364"/>
      <c r="CI227" s="364"/>
    </row>
    <row r="228" spans="1:87" s="403" customFormat="1" ht="12.75" customHeight="1">
      <c r="A228" s="1061"/>
      <c r="B228" s="1191"/>
      <c r="C228" s="1077"/>
      <c r="D228" s="478" t="s">
        <v>3469</v>
      </c>
      <c r="E228" s="388"/>
      <c r="F228" s="477">
        <v>131440</v>
      </c>
      <c r="G228" s="476">
        <v>190130</v>
      </c>
      <c r="H228" s="477">
        <v>106860</v>
      </c>
      <c r="I228" s="476">
        <v>165550</v>
      </c>
      <c r="J228" s="583" t="s">
        <v>3595</v>
      </c>
      <c r="K228" s="475">
        <v>1280</v>
      </c>
      <c r="L228" s="474">
        <v>1790</v>
      </c>
      <c r="M228" s="473" t="s">
        <v>50</v>
      </c>
      <c r="N228" s="475">
        <v>1040</v>
      </c>
      <c r="O228" s="474">
        <v>1550</v>
      </c>
      <c r="P228" s="473" t="s">
        <v>50</v>
      </c>
      <c r="Q228" s="583" t="s">
        <v>3595</v>
      </c>
      <c r="R228" s="383">
        <v>7270</v>
      </c>
      <c r="S228" s="480">
        <v>70</v>
      </c>
      <c r="T228" s="1082"/>
      <c r="U228" s="581"/>
      <c r="V228" s="593"/>
      <c r="W228" s="1032"/>
      <c r="X228" s="596"/>
      <c r="Y228" s="485"/>
      <c r="Z228" s="1035"/>
      <c r="AA228" s="596"/>
      <c r="AB228" s="1032"/>
      <c r="AC228" s="1214"/>
      <c r="AD228" s="495">
        <v>24990</v>
      </c>
      <c r="AE228" s="1032"/>
      <c r="AF228" s="1199"/>
      <c r="AG228" s="1194"/>
      <c r="AH228" s="429" t="s">
        <v>55</v>
      </c>
      <c r="AI228" s="470">
        <v>6600</v>
      </c>
      <c r="AJ228" s="469">
        <v>7200</v>
      </c>
      <c r="AK228" s="471">
        <v>4600</v>
      </c>
      <c r="AL228" s="469">
        <v>4600</v>
      </c>
      <c r="AM228" s="1194"/>
      <c r="AN228" s="429" t="s">
        <v>54</v>
      </c>
      <c r="AO228" s="470">
        <v>8700</v>
      </c>
      <c r="AP228" s="469">
        <v>9700</v>
      </c>
      <c r="AQ228" s="468">
        <v>6100</v>
      </c>
      <c r="AR228" s="467">
        <v>6100</v>
      </c>
      <c r="AS228" s="1032"/>
      <c r="AT228" s="593"/>
      <c r="AU228" s="1194"/>
      <c r="AV228" s="1210"/>
      <c r="AW228" s="1032"/>
      <c r="AX228" s="1196"/>
      <c r="AY228" s="1032"/>
      <c r="AZ228" s="1199"/>
      <c r="BA228" s="1032"/>
      <c r="BB228" s="593"/>
      <c r="BC228" s="1032"/>
      <c r="BD228" s="1203"/>
      <c r="BE228" s="1032"/>
      <c r="BF228" s="479">
        <v>6360</v>
      </c>
      <c r="BG228" s="1032"/>
      <c r="BH228" s="479">
        <v>21810</v>
      </c>
      <c r="BI228" s="1032"/>
      <c r="BJ228" s="479">
        <v>13750</v>
      </c>
      <c r="BK228" s="1032"/>
      <c r="BL228" s="1196"/>
      <c r="BM228" s="1032"/>
      <c r="BN228" s="1199"/>
      <c r="BO228" s="1032"/>
      <c r="BP228" s="1203"/>
      <c r="BQ228" s="457"/>
      <c r="BR228" s="412"/>
      <c r="BS228" s="406"/>
      <c r="BT228" s="580"/>
      <c r="BU228" s="580"/>
      <c r="BV228" s="1056"/>
      <c r="BW228" s="364"/>
      <c r="BX228" s="364"/>
      <c r="BY228" s="364"/>
      <c r="BZ228" s="364"/>
      <c r="CA228" s="364"/>
      <c r="CB228" s="364"/>
      <c r="CC228" s="364"/>
      <c r="CD228" s="364"/>
      <c r="CE228" s="364"/>
      <c r="CF228" s="364"/>
      <c r="CG228" s="364"/>
      <c r="CH228" s="364"/>
      <c r="CI228" s="364"/>
    </row>
    <row r="229" spans="1:87" s="403" customFormat="1" ht="12.75" customHeight="1">
      <c r="A229" s="1061"/>
      <c r="B229" s="1191"/>
      <c r="C229" s="1204" t="s">
        <v>53</v>
      </c>
      <c r="D229" s="478" t="s">
        <v>3520</v>
      </c>
      <c r="E229" s="388"/>
      <c r="F229" s="477">
        <v>190130</v>
      </c>
      <c r="G229" s="476">
        <v>262840</v>
      </c>
      <c r="H229" s="477">
        <v>165550</v>
      </c>
      <c r="I229" s="476">
        <v>238260</v>
      </c>
      <c r="J229" s="583" t="s">
        <v>3595</v>
      </c>
      <c r="K229" s="475">
        <v>1790</v>
      </c>
      <c r="L229" s="474">
        <v>2510</v>
      </c>
      <c r="M229" s="473" t="s">
        <v>50</v>
      </c>
      <c r="N229" s="475">
        <v>1550</v>
      </c>
      <c r="O229" s="474">
        <v>2270</v>
      </c>
      <c r="P229" s="473" t="s">
        <v>50</v>
      </c>
      <c r="Q229" s="380"/>
      <c r="R229" s="392"/>
      <c r="S229" s="455"/>
      <c r="T229" s="1082"/>
      <c r="U229" s="581"/>
      <c r="V229" s="497"/>
      <c r="W229" s="1032"/>
      <c r="X229" s="596"/>
      <c r="Y229" s="485"/>
      <c r="Z229" s="1035"/>
      <c r="AA229" s="596"/>
      <c r="AB229" s="1032" t="s">
        <v>3595</v>
      </c>
      <c r="AC229" s="1211">
        <v>24990</v>
      </c>
      <c r="AD229" s="493"/>
      <c r="AE229" s="1032"/>
      <c r="AF229" s="1199"/>
      <c r="AG229" s="1194"/>
      <c r="AH229" s="429" t="s">
        <v>52</v>
      </c>
      <c r="AI229" s="470">
        <v>6200</v>
      </c>
      <c r="AJ229" s="469">
        <v>6800</v>
      </c>
      <c r="AK229" s="471">
        <v>4300</v>
      </c>
      <c r="AL229" s="469">
        <v>4300</v>
      </c>
      <c r="AM229" s="1194"/>
      <c r="AN229" s="429" t="s">
        <v>51</v>
      </c>
      <c r="AO229" s="470">
        <v>7600</v>
      </c>
      <c r="AP229" s="469">
        <v>8400</v>
      </c>
      <c r="AQ229" s="468">
        <v>5300</v>
      </c>
      <c r="AR229" s="467">
        <v>5300</v>
      </c>
      <c r="AS229" s="1032"/>
      <c r="AT229" s="497"/>
      <c r="AU229" s="485"/>
      <c r="AV229" s="571"/>
      <c r="AW229" s="1032"/>
      <c r="AX229" s="1196"/>
      <c r="AY229" s="1032"/>
      <c r="AZ229" s="1199"/>
      <c r="BA229" s="1032"/>
      <c r="BB229" s="497"/>
      <c r="BC229" s="1032"/>
      <c r="BD229" s="1206">
        <v>0.05</v>
      </c>
      <c r="BE229" s="1032"/>
      <c r="BF229" s="466">
        <v>60</v>
      </c>
      <c r="BG229" s="1032"/>
      <c r="BH229" s="466">
        <v>210</v>
      </c>
      <c r="BI229" s="1032"/>
      <c r="BJ229" s="466">
        <v>130</v>
      </c>
      <c r="BK229" s="1032"/>
      <c r="BL229" s="1196"/>
      <c r="BM229" s="1032"/>
      <c r="BN229" s="1199"/>
      <c r="BO229" s="1032"/>
      <c r="BP229" s="1206">
        <v>0.79</v>
      </c>
      <c r="BQ229" s="457"/>
      <c r="BR229" s="412"/>
      <c r="BS229" s="406"/>
      <c r="BT229" s="580"/>
      <c r="BU229" s="580"/>
      <c r="BV229" s="1056"/>
      <c r="BW229" s="364"/>
      <c r="BX229" s="364"/>
      <c r="BY229" s="364"/>
      <c r="BZ229" s="364"/>
      <c r="CA229" s="364"/>
      <c r="CB229" s="364"/>
      <c r="CC229" s="364"/>
      <c r="CD229" s="364"/>
      <c r="CE229" s="364"/>
      <c r="CF229" s="364"/>
      <c r="CG229" s="364"/>
      <c r="CH229" s="364"/>
      <c r="CI229" s="364"/>
    </row>
    <row r="230" spans="1:87" s="403" customFormat="1" ht="12.75" customHeight="1">
      <c r="A230" s="1061"/>
      <c r="B230" s="1191"/>
      <c r="C230" s="1205"/>
      <c r="D230" s="389" t="s">
        <v>3519</v>
      </c>
      <c r="E230" s="388"/>
      <c r="F230" s="387">
        <v>262840</v>
      </c>
      <c r="G230" s="386"/>
      <c r="H230" s="387">
        <v>238260</v>
      </c>
      <c r="I230" s="386"/>
      <c r="J230" s="583" t="s">
        <v>3595</v>
      </c>
      <c r="K230" s="383">
        <v>2510</v>
      </c>
      <c r="L230" s="385"/>
      <c r="M230" s="384" t="s">
        <v>50</v>
      </c>
      <c r="N230" s="383">
        <v>2270</v>
      </c>
      <c r="O230" s="385"/>
      <c r="P230" s="384" t="s">
        <v>50</v>
      </c>
      <c r="Q230" s="380"/>
      <c r="R230" s="392"/>
      <c r="S230" s="487"/>
      <c r="T230" s="1082"/>
      <c r="U230" s="581"/>
      <c r="V230" s="497"/>
      <c r="W230" s="1032"/>
      <c r="X230" s="596"/>
      <c r="Y230" s="485"/>
      <c r="Z230" s="1035"/>
      <c r="AA230" s="596"/>
      <c r="AB230" s="1032"/>
      <c r="AC230" s="1212"/>
      <c r="AD230" s="492"/>
      <c r="AE230" s="1032"/>
      <c r="AF230" s="1200"/>
      <c r="AG230" s="1194"/>
      <c r="AH230" s="586" t="s">
        <v>49</v>
      </c>
      <c r="AI230" s="462">
        <v>5900</v>
      </c>
      <c r="AJ230" s="461">
        <v>6500</v>
      </c>
      <c r="AK230" s="463">
        <v>4100</v>
      </c>
      <c r="AL230" s="461">
        <v>4100</v>
      </c>
      <c r="AM230" s="1194"/>
      <c r="AN230" s="586" t="s">
        <v>48</v>
      </c>
      <c r="AO230" s="462">
        <v>6800</v>
      </c>
      <c r="AP230" s="461">
        <v>7500</v>
      </c>
      <c r="AQ230" s="460">
        <v>4700</v>
      </c>
      <c r="AR230" s="459">
        <v>4700</v>
      </c>
      <c r="AS230" s="1032"/>
      <c r="AT230" s="497"/>
      <c r="AU230" s="485"/>
      <c r="AV230" s="414"/>
      <c r="AW230" s="1032"/>
      <c r="AX230" s="1197"/>
      <c r="AY230" s="1032"/>
      <c r="AZ230" s="1200"/>
      <c r="BA230" s="1032"/>
      <c r="BB230" s="497"/>
      <c r="BC230" s="1032"/>
      <c r="BD230" s="1207"/>
      <c r="BE230" s="1032"/>
      <c r="BF230" s="604"/>
      <c r="BG230" s="1032"/>
      <c r="BH230" s="458" t="s">
        <v>3692</v>
      </c>
      <c r="BI230" s="1032"/>
      <c r="BJ230" s="458" t="s">
        <v>3692</v>
      </c>
      <c r="BK230" s="1032"/>
      <c r="BL230" s="1197"/>
      <c r="BM230" s="1032"/>
      <c r="BN230" s="1200"/>
      <c r="BO230" s="1032"/>
      <c r="BP230" s="1206"/>
      <c r="BQ230" s="457"/>
      <c r="BR230" s="412"/>
      <c r="BS230" s="406"/>
      <c r="BT230" s="580"/>
      <c r="BU230" s="580"/>
      <c r="BV230" s="1056"/>
      <c r="BW230" s="364"/>
      <c r="BX230" s="364"/>
      <c r="BY230" s="364"/>
      <c r="BZ230" s="364"/>
      <c r="CA230" s="364"/>
      <c r="CB230" s="364"/>
      <c r="CC230" s="364"/>
      <c r="CD230" s="364"/>
      <c r="CE230" s="364"/>
      <c r="CF230" s="364"/>
      <c r="CG230" s="364"/>
      <c r="CH230" s="364"/>
      <c r="CI230" s="364"/>
    </row>
    <row r="231" spans="1:87" s="403" customFormat="1" ht="12.75" customHeight="1">
      <c r="A231" s="1061"/>
      <c r="B231" s="1201" t="s">
        <v>3536</v>
      </c>
      <c r="C231" s="1076" t="s">
        <v>59</v>
      </c>
      <c r="D231" s="402" t="s">
        <v>3470</v>
      </c>
      <c r="E231" s="388"/>
      <c r="F231" s="401">
        <v>89170</v>
      </c>
      <c r="G231" s="400">
        <v>96440</v>
      </c>
      <c r="H231" s="401">
        <v>72780</v>
      </c>
      <c r="I231" s="400">
        <v>80050</v>
      </c>
      <c r="J231" s="583" t="s">
        <v>3595</v>
      </c>
      <c r="K231" s="399">
        <v>860</v>
      </c>
      <c r="L231" s="398">
        <v>930</v>
      </c>
      <c r="M231" s="397" t="s">
        <v>50</v>
      </c>
      <c r="N231" s="399">
        <v>700</v>
      </c>
      <c r="O231" s="398">
        <v>770</v>
      </c>
      <c r="P231" s="397" t="s">
        <v>50</v>
      </c>
      <c r="Q231" s="583" t="s">
        <v>3595</v>
      </c>
      <c r="R231" s="396">
        <v>7270</v>
      </c>
      <c r="S231" s="484">
        <v>70</v>
      </c>
      <c r="T231" s="1082"/>
      <c r="U231" s="581"/>
      <c r="V231" s="497"/>
      <c r="W231" s="1032"/>
      <c r="X231" s="596"/>
      <c r="Y231" s="485"/>
      <c r="Z231" s="1035"/>
      <c r="AA231" s="596"/>
      <c r="AB231" s="1032" t="s">
        <v>3595</v>
      </c>
      <c r="AC231" s="1213">
        <v>20010</v>
      </c>
      <c r="AD231" s="496"/>
      <c r="AE231" s="1032" t="s">
        <v>3595</v>
      </c>
      <c r="AF231" s="1198">
        <v>130</v>
      </c>
      <c r="AG231" s="1194" t="s">
        <v>3595</v>
      </c>
      <c r="AH231" s="483" t="s">
        <v>58</v>
      </c>
      <c r="AI231" s="482">
        <v>4800</v>
      </c>
      <c r="AJ231" s="481">
        <v>5300</v>
      </c>
      <c r="AK231" s="471">
        <v>3300</v>
      </c>
      <c r="AL231" s="469">
        <v>3300</v>
      </c>
      <c r="AM231" s="1194" t="s">
        <v>3595</v>
      </c>
      <c r="AN231" s="483" t="s">
        <v>57</v>
      </c>
      <c r="AO231" s="482">
        <v>10900</v>
      </c>
      <c r="AP231" s="481">
        <v>12200</v>
      </c>
      <c r="AQ231" s="468">
        <v>7600</v>
      </c>
      <c r="AR231" s="467">
        <v>7600</v>
      </c>
      <c r="AS231" s="1032"/>
      <c r="AT231" s="497"/>
      <c r="AU231" s="1194" t="s">
        <v>3595</v>
      </c>
      <c r="AV231" s="1209">
        <v>4500</v>
      </c>
      <c r="AW231" s="1032" t="s">
        <v>3595</v>
      </c>
      <c r="AX231" s="1195">
        <v>7220</v>
      </c>
      <c r="AY231" s="1032" t="s">
        <v>3595</v>
      </c>
      <c r="AZ231" s="1198">
        <v>70</v>
      </c>
      <c r="BA231" s="1032"/>
      <c r="BB231" s="497"/>
      <c r="BC231" s="1032" t="s">
        <v>3601</v>
      </c>
      <c r="BD231" s="1202" t="s">
        <v>56</v>
      </c>
      <c r="BE231" s="1032" t="s">
        <v>3601</v>
      </c>
      <c r="BF231" s="390"/>
      <c r="BG231" s="1032" t="s">
        <v>3601</v>
      </c>
      <c r="BH231" s="390"/>
      <c r="BI231" s="1032" t="s">
        <v>3601</v>
      </c>
      <c r="BJ231" s="390"/>
      <c r="BK231" s="1032" t="s">
        <v>3595</v>
      </c>
      <c r="BL231" s="1195">
        <v>8410</v>
      </c>
      <c r="BM231" s="1032" t="s">
        <v>8</v>
      </c>
      <c r="BN231" s="1198">
        <v>80</v>
      </c>
      <c r="BO231" s="1032"/>
      <c r="BP231" s="1202" t="s">
        <v>3693</v>
      </c>
      <c r="BQ231" s="457"/>
      <c r="BR231" s="412"/>
      <c r="BS231" s="406"/>
      <c r="BT231" s="580"/>
      <c r="BU231" s="580"/>
      <c r="BV231" s="1056"/>
      <c r="BW231" s="364"/>
      <c r="BX231" s="364"/>
      <c r="BY231" s="364"/>
      <c r="BZ231" s="364"/>
      <c r="CA231" s="364"/>
      <c r="CB231" s="364"/>
      <c r="CC231" s="364"/>
      <c r="CD231" s="364"/>
      <c r="CE231" s="364"/>
      <c r="CF231" s="364"/>
      <c r="CG231" s="364"/>
      <c r="CH231" s="364"/>
      <c r="CI231" s="364"/>
    </row>
    <row r="232" spans="1:87" s="403" customFormat="1" ht="12.75" customHeight="1">
      <c r="A232" s="1061"/>
      <c r="B232" s="1191"/>
      <c r="C232" s="1077"/>
      <c r="D232" s="478" t="s">
        <v>3469</v>
      </c>
      <c r="E232" s="388"/>
      <c r="F232" s="477">
        <v>96440</v>
      </c>
      <c r="G232" s="476">
        <v>155130</v>
      </c>
      <c r="H232" s="477">
        <v>80050</v>
      </c>
      <c r="I232" s="476">
        <v>138740</v>
      </c>
      <c r="J232" s="583" t="s">
        <v>3595</v>
      </c>
      <c r="K232" s="475">
        <v>930</v>
      </c>
      <c r="L232" s="474">
        <v>1440</v>
      </c>
      <c r="M232" s="473" t="s">
        <v>50</v>
      </c>
      <c r="N232" s="475">
        <v>770</v>
      </c>
      <c r="O232" s="474">
        <v>1280</v>
      </c>
      <c r="P232" s="473" t="s">
        <v>50</v>
      </c>
      <c r="Q232" s="583" t="s">
        <v>3595</v>
      </c>
      <c r="R232" s="383">
        <v>7270</v>
      </c>
      <c r="S232" s="480">
        <v>70</v>
      </c>
      <c r="T232" s="1082"/>
      <c r="U232" s="581"/>
      <c r="V232" s="497"/>
      <c r="W232" s="1032"/>
      <c r="X232" s="596"/>
      <c r="Y232" s="485"/>
      <c r="Z232" s="1035"/>
      <c r="AA232" s="596"/>
      <c r="AB232" s="1032"/>
      <c r="AC232" s="1214"/>
      <c r="AD232" s="495">
        <v>18330</v>
      </c>
      <c r="AE232" s="1032"/>
      <c r="AF232" s="1199"/>
      <c r="AG232" s="1194"/>
      <c r="AH232" s="429" t="s">
        <v>55</v>
      </c>
      <c r="AI232" s="470">
        <v>4600</v>
      </c>
      <c r="AJ232" s="469">
        <v>5000</v>
      </c>
      <c r="AK232" s="471">
        <v>3200</v>
      </c>
      <c r="AL232" s="469">
        <v>3200</v>
      </c>
      <c r="AM232" s="1194"/>
      <c r="AN232" s="429" t="s">
        <v>54</v>
      </c>
      <c r="AO232" s="470">
        <v>6000</v>
      </c>
      <c r="AP232" s="469">
        <v>6700</v>
      </c>
      <c r="AQ232" s="468">
        <v>4200</v>
      </c>
      <c r="AR232" s="467">
        <v>4200</v>
      </c>
      <c r="AS232" s="1032"/>
      <c r="AT232" s="1208" t="s">
        <v>79</v>
      </c>
      <c r="AU232" s="1194"/>
      <c r="AV232" s="1210"/>
      <c r="AW232" s="1032"/>
      <c r="AX232" s="1196"/>
      <c r="AY232" s="1032"/>
      <c r="AZ232" s="1199"/>
      <c r="BA232" s="1032"/>
      <c r="BB232" s="1208"/>
      <c r="BC232" s="1032"/>
      <c r="BD232" s="1203"/>
      <c r="BE232" s="1032"/>
      <c r="BF232" s="479">
        <v>4240</v>
      </c>
      <c r="BG232" s="1032"/>
      <c r="BH232" s="479">
        <v>14540</v>
      </c>
      <c r="BI232" s="1032"/>
      <c r="BJ232" s="479">
        <v>9160</v>
      </c>
      <c r="BK232" s="1032"/>
      <c r="BL232" s="1196"/>
      <c r="BM232" s="1032"/>
      <c r="BN232" s="1199"/>
      <c r="BO232" s="1032"/>
      <c r="BP232" s="1203"/>
      <c r="BQ232" s="457"/>
      <c r="BR232" s="412"/>
      <c r="BS232" s="406"/>
      <c r="BT232" s="580"/>
      <c r="BU232" s="580"/>
      <c r="BV232" s="1056"/>
      <c r="BW232" s="364"/>
      <c r="BX232" s="364"/>
      <c r="BY232" s="364"/>
      <c r="BZ232" s="364"/>
      <c r="CA232" s="364"/>
      <c r="CB232" s="364"/>
      <c r="CC232" s="364"/>
      <c r="CD232" s="364"/>
      <c r="CE232" s="364"/>
      <c r="CF232" s="364"/>
      <c r="CG232" s="364"/>
      <c r="CH232" s="364"/>
      <c r="CI232" s="364"/>
    </row>
    <row r="233" spans="1:87" s="403" customFormat="1" ht="12.75" customHeight="1">
      <c r="A233" s="1061"/>
      <c r="B233" s="1191"/>
      <c r="C233" s="1204" t="s">
        <v>53</v>
      </c>
      <c r="D233" s="478" t="s">
        <v>3520</v>
      </c>
      <c r="E233" s="388"/>
      <c r="F233" s="477">
        <v>155130</v>
      </c>
      <c r="G233" s="476">
        <v>227840</v>
      </c>
      <c r="H233" s="477">
        <v>138740</v>
      </c>
      <c r="I233" s="476">
        <v>211450</v>
      </c>
      <c r="J233" s="583" t="s">
        <v>3595</v>
      </c>
      <c r="K233" s="475">
        <v>1440</v>
      </c>
      <c r="L233" s="474">
        <v>2160</v>
      </c>
      <c r="M233" s="473" t="s">
        <v>50</v>
      </c>
      <c r="N233" s="475">
        <v>1280</v>
      </c>
      <c r="O233" s="474">
        <v>2000</v>
      </c>
      <c r="P233" s="473" t="s">
        <v>50</v>
      </c>
      <c r="Q233" s="380"/>
      <c r="R233" s="392"/>
      <c r="S233" s="455"/>
      <c r="T233" s="1082"/>
      <c r="U233" s="581"/>
      <c r="V233" s="497"/>
      <c r="W233" s="1032"/>
      <c r="X233" s="596"/>
      <c r="Y233" s="485"/>
      <c r="Z233" s="1035"/>
      <c r="AA233" s="596"/>
      <c r="AB233" s="1032" t="s">
        <v>3595</v>
      </c>
      <c r="AC233" s="1211">
        <v>18330</v>
      </c>
      <c r="AD233" s="493"/>
      <c r="AE233" s="1032"/>
      <c r="AF233" s="1199">
        <v>0</v>
      </c>
      <c r="AG233" s="1194"/>
      <c r="AH233" s="429" t="s">
        <v>52</v>
      </c>
      <c r="AI233" s="470">
        <v>4500</v>
      </c>
      <c r="AJ233" s="469">
        <v>4900</v>
      </c>
      <c r="AK233" s="471">
        <v>3100</v>
      </c>
      <c r="AL233" s="469">
        <v>3100</v>
      </c>
      <c r="AM233" s="1194"/>
      <c r="AN233" s="429" t="s">
        <v>51</v>
      </c>
      <c r="AO233" s="470">
        <v>5200</v>
      </c>
      <c r="AP233" s="469">
        <v>5800</v>
      </c>
      <c r="AQ233" s="468">
        <v>3600</v>
      </c>
      <c r="AR233" s="467">
        <v>3600</v>
      </c>
      <c r="AS233" s="1032"/>
      <c r="AT233" s="1208"/>
      <c r="AU233" s="485"/>
      <c r="AV233" s="571"/>
      <c r="AW233" s="1032"/>
      <c r="AX233" s="1196"/>
      <c r="AY233" s="1032"/>
      <c r="AZ233" s="1199"/>
      <c r="BA233" s="1032"/>
      <c r="BB233" s="1208"/>
      <c r="BC233" s="1032"/>
      <c r="BD233" s="1206">
        <v>0.05</v>
      </c>
      <c r="BE233" s="1032"/>
      <c r="BF233" s="466">
        <v>40</v>
      </c>
      <c r="BG233" s="1032"/>
      <c r="BH233" s="466">
        <v>140</v>
      </c>
      <c r="BI233" s="1032"/>
      <c r="BJ233" s="466">
        <v>90</v>
      </c>
      <c r="BK233" s="1032"/>
      <c r="BL233" s="1196"/>
      <c r="BM233" s="1032"/>
      <c r="BN233" s="1199"/>
      <c r="BO233" s="1032"/>
      <c r="BP233" s="1206">
        <v>0.87</v>
      </c>
      <c r="BQ233" s="457"/>
      <c r="BR233" s="412"/>
      <c r="BS233" s="406"/>
      <c r="BT233" s="580"/>
      <c r="BU233" s="580"/>
      <c r="BV233" s="1056"/>
      <c r="BW233" s="364"/>
      <c r="BX233" s="364"/>
      <c r="BY233" s="364"/>
      <c r="BZ233" s="364"/>
      <c r="CA233" s="364"/>
      <c r="CB233" s="364"/>
      <c r="CC233" s="364"/>
      <c r="CD233" s="364"/>
      <c r="CE233" s="364"/>
      <c r="CF233" s="364"/>
      <c r="CG233" s="364"/>
      <c r="CH233" s="364"/>
      <c r="CI233" s="364"/>
    </row>
    <row r="234" spans="1:87" s="403" customFormat="1" ht="12.75" customHeight="1">
      <c r="A234" s="1061"/>
      <c r="B234" s="1191"/>
      <c r="C234" s="1205"/>
      <c r="D234" s="389" t="s">
        <v>3519</v>
      </c>
      <c r="E234" s="388"/>
      <c r="F234" s="387">
        <v>227840</v>
      </c>
      <c r="G234" s="386"/>
      <c r="H234" s="387">
        <v>211450</v>
      </c>
      <c r="I234" s="386"/>
      <c r="J234" s="583" t="s">
        <v>3595</v>
      </c>
      <c r="K234" s="383">
        <v>2160</v>
      </c>
      <c r="L234" s="385"/>
      <c r="M234" s="384" t="s">
        <v>50</v>
      </c>
      <c r="N234" s="383">
        <v>2000</v>
      </c>
      <c r="O234" s="385"/>
      <c r="P234" s="384" t="s">
        <v>50</v>
      </c>
      <c r="Q234" s="380"/>
      <c r="R234" s="392"/>
      <c r="S234" s="487"/>
      <c r="T234" s="1082"/>
      <c r="U234" s="581"/>
      <c r="V234" s="497"/>
      <c r="W234" s="1032"/>
      <c r="X234" s="596"/>
      <c r="Y234" s="485"/>
      <c r="Z234" s="1035"/>
      <c r="AA234" s="596"/>
      <c r="AB234" s="1032"/>
      <c r="AC234" s="1212"/>
      <c r="AD234" s="492"/>
      <c r="AE234" s="1032"/>
      <c r="AF234" s="1200"/>
      <c r="AG234" s="1194"/>
      <c r="AH234" s="586" t="s">
        <v>49</v>
      </c>
      <c r="AI234" s="462">
        <v>4200</v>
      </c>
      <c r="AJ234" s="461">
        <v>4700</v>
      </c>
      <c r="AK234" s="463">
        <v>3000</v>
      </c>
      <c r="AL234" s="461">
        <v>3000</v>
      </c>
      <c r="AM234" s="1194"/>
      <c r="AN234" s="586" t="s">
        <v>48</v>
      </c>
      <c r="AO234" s="462">
        <v>4700</v>
      </c>
      <c r="AP234" s="461">
        <v>5200</v>
      </c>
      <c r="AQ234" s="460">
        <v>3300</v>
      </c>
      <c r="AR234" s="459">
        <v>3300</v>
      </c>
      <c r="AS234" s="1032"/>
      <c r="AT234" s="1208"/>
      <c r="AU234" s="485"/>
      <c r="AV234" s="414"/>
      <c r="AW234" s="1032"/>
      <c r="AX234" s="1197"/>
      <c r="AY234" s="1032"/>
      <c r="AZ234" s="1200"/>
      <c r="BA234" s="1032"/>
      <c r="BB234" s="1208"/>
      <c r="BC234" s="1032"/>
      <c r="BD234" s="1207"/>
      <c r="BE234" s="1032"/>
      <c r="BF234" s="604"/>
      <c r="BG234" s="1032"/>
      <c r="BH234" s="458" t="s">
        <v>3692</v>
      </c>
      <c r="BI234" s="1032"/>
      <c r="BJ234" s="458" t="s">
        <v>3692</v>
      </c>
      <c r="BK234" s="1032"/>
      <c r="BL234" s="1197"/>
      <c r="BM234" s="1032"/>
      <c r="BN234" s="1200"/>
      <c r="BO234" s="1032"/>
      <c r="BP234" s="1206"/>
      <c r="BQ234" s="457"/>
      <c r="BR234" s="412"/>
      <c r="BS234" s="406"/>
      <c r="BT234" s="580"/>
      <c r="BU234" s="580"/>
      <c r="BV234" s="1056"/>
      <c r="BW234" s="364"/>
      <c r="BX234" s="364"/>
      <c r="BY234" s="364"/>
      <c r="BZ234" s="364"/>
      <c r="CA234" s="364"/>
      <c r="CB234" s="364"/>
      <c r="CC234" s="364"/>
      <c r="CD234" s="364"/>
      <c r="CE234" s="364"/>
      <c r="CF234" s="364"/>
      <c r="CG234" s="364"/>
      <c r="CH234" s="364"/>
      <c r="CI234" s="364"/>
    </row>
    <row r="235" spans="1:87" s="374" customFormat="1" ht="12.75" customHeight="1">
      <c r="A235" s="1061"/>
      <c r="B235" s="1190" t="s">
        <v>3535</v>
      </c>
      <c r="C235" s="1076" t="s">
        <v>59</v>
      </c>
      <c r="D235" s="402" t="s">
        <v>3470</v>
      </c>
      <c r="E235" s="388"/>
      <c r="F235" s="401">
        <v>71870</v>
      </c>
      <c r="G235" s="400">
        <v>79140</v>
      </c>
      <c r="H235" s="401">
        <v>59580</v>
      </c>
      <c r="I235" s="400">
        <v>66850</v>
      </c>
      <c r="J235" s="583" t="s">
        <v>3595</v>
      </c>
      <c r="K235" s="399">
        <v>690</v>
      </c>
      <c r="L235" s="398">
        <v>760</v>
      </c>
      <c r="M235" s="397" t="s">
        <v>50</v>
      </c>
      <c r="N235" s="399">
        <v>570</v>
      </c>
      <c r="O235" s="398">
        <v>640</v>
      </c>
      <c r="P235" s="397" t="s">
        <v>50</v>
      </c>
      <c r="Q235" s="583" t="s">
        <v>3595</v>
      </c>
      <c r="R235" s="396">
        <v>7270</v>
      </c>
      <c r="S235" s="484">
        <v>70</v>
      </c>
      <c r="T235" s="1082"/>
      <c r="U235" s="581"/>
      <c r="V235" s="1208" t="s">
        <v>78</v>
      </c>
      <c r="W235" s="1032"/>
      <c r="X235" s="1216" t="s">
        <v>78</v>
      </c>
      <c r="Y235" s="428"/>
      <c r="Z235" s="1035"/>
      <c r="AA235" s="600"/>
      <c r="AB235" s="1032" t="s">
        <v>3595</v>
      </c>
      <c r="AC235" s="1213">
        <v>16680</v>
      </c>
      <c r="AD235" s="496"/>
      <c r="AE235" s="1032" t="s">
        <v>3595</v>
      </c>
      <c r="AF235" s="1198">
        <v>90</v>
      </c>
      <c r="AG235" s="1194" t="s">
        <v>3595</v>
      </c>
      <c r="AH235" s="483" t="s">
        <v>58</v>
      </c>
      <c r="AI235" s="482">
        <v>4200</v>
      </c>
      <c r="AJ235" s="481">
        <v>4600</v>
      </c>
      <c r="AK235" s="471">
        <v>2900</v>
      </c>
      <c r="AL235" s="469">
        <v>2900</v>
      </c>
      <c r="AM235" s="1194" t="s">
        <v>3595</v>
      </c>
      <c r="AN235" s="483" t="s">
        <v>57</v>
      </c>
      <c r="AO235" s="482">
        <v>9800</v>
      </c>
      <c r="AP235" s="481">
        <v>10900</v>
      </c>
      <c r="AQ235" s="468">
        <v>6800</v>
      </c>
      <c r="AR235" s="467">
        <v>6800</v>
      </c>
      <c r="AS235" s="1032"/>
      <c r="AT235" s="593" t="s">
        <v>10</v>
      </c>
      <c r="AU235" s="1194" t="s">
        <v>3595</v>
      </c>
      <c r="AV235" s="1209">
        <v>4500</v>
      </c>
      <c r="AW235" s="1032" t="s">
        <v>3595</v>
      </c>
      <c r="AX235" s="1195">
        <v>5410</v>
      </c>
      <c r="AY235" s="1032" t="s">
        <v>3595</v>
      </c>
      <c r="AZ235" s="1198">
        <v>50</v>
      </c>
      <c r="BA235" s="1032"/>
      <c r="BB235" s="593"/>
      <c r="BC235" s="1032" t="s">
        <v>3601</v>
      </c>
      <c r="BD235" s="1202" t="s">
        <v>56</v>
      </c>
      <c r="BE235" s="1032" t="s">
        <v>3601</v>
      </c>
      <c r="BF235" s="390"/>
      <c r="BG235" s="1032" t="s">
        <v>3601</v>
      </c>
      <c r="BH235" s="390"/>
      <c r="BI235" s="1032" t="s">
        <v>3601</v>
      </c>
      <c r="BJ235" s="390"/>
      <c r="BK235" s="1032" t="s">
        <v>3595</v>
      </c>
      <c r="BL235" s="1195">
        <v>6300</v>
      </c>
      <c r="BM235" s="1032" t="s">
        <v>8</v>
      </c>
      <c r="BN235" s="1198">
        <v>60</v>
      </c>
      <c r="BO235" s="1032"/>
      <c r="BP235" s="1202" t="s">
        <v>3693</v>
      </c>
      <c r="BQ235" s="457"/>
      <c r="BR235" s="412"/>
      <c r="BS235" s="581"/>
      <c r="BT235" s="580"/>
      <c r="BU235" s="580"/>
      <c r="BV235" s="1056"/>
      <c r="BW235" s="364"/>
      <c r="BX235" s="364"/>
      <c r="BY235" s="364"/>
      <c r="BZ235" s="364"/>
      <c r="CA235" s="364"/>
      <c r="CB235" s="364"/>
      <c r="CC235" s="364"/>
      <c r="CD235" s="364"/>
      <c r="CE235" s="364"/>
      <c r="CF235" s="364"/>
      <c r="CG235" s="364"/>
      <c r="CH235" s="364"/>
      <c r="CI235" s="364"/>
    </row>
    <row r="236" spans="1:87" s="374" customFormat="1" ht="12.75" customHeight="1">
      <c r="A236" s="1061"/>
      <c r="B236" s="1191"/>
      <c r="C236" s="1077"/>
      <c r="D236" s="478" t="s">
        <v>3469</v>
      </c>
      <c r="E236" s="388"/>
      <c r="F236" s="477">
        <v>79140</v>
      </c>
      <c r="G236" s="476">
        <v>137830</v>
      </c>
      <c r="H236" s="477">
        <v>66850</v>
      </c>
      <c r="I236" s="476">
        <v>125540</v>
      </c>
      <c r="J236" s="583" t="s">
        <v>3595</v>
      </c>
      <c r="K236" s="475">
        <v>760</v>
      </c>
      <c r="L236" s="474">
        <v>1270</v>
      </c>
      <c r="M236" s="473" t="s">
        <v>50</v>
      </c>
      <c r="N236" s="475">
        <v>640</v>
      </c>
      <c r="O236" s="474">
        <v>1150</v>
      </c>
      <c r="P236" s="473" t="s">
        <v>50</v>
      </c>
      <c r="Q236" s="583" t="s">
        <v>3595</v>
      </c>
      <c r="R236" s="383">
        <v>7270</v>
      </c>
      <c r="S236" s="480">
        <v>70</v>
      </c>
      <c r="T236" s="1082"/>
      <c r="U236" s="581"/>
      <c r="V236" s="1208"/>
      <c r="W236" s="1032"/>
      <c r="X236" s="1216"/>
      <c r="Y236" s="428"/>
      <c r="Z236" s="1035"/>
      <c r="AA236" s="600"/>
      <c r="AB236" s="1032"/>
      <c r="AC236" s="1214"/>
      <c r="AD236" s="495">
        <v>15010</v>
      </c>
      <c r="AE236" s="1032"/>
      <c r="AF236" s="1199"/>
      <c r="AG236" s="1194"/>
      <c r="AH236" s="429" t="s">
        <v>55</v>
      </c>
      <c r="AI236" s="470">
        <v>3900</v>
      </c>
      <c r="AJ236" s="469">
        <v>4300</v>
      </c>
      <c r="AK236" s="471">
        <v>2700</v>
      </c>
      <c r="AL236" s="469">
        <v>2700</v>
      </c>
      <c r="AM236" s="1194"/>
      <c r="AN236" s="429" t="s">
        <v>54</v>
      </c>
      <c r="AO236" s="470">
        <v>5400</v>
      </c>
      <c r="AP236" s="469">
        <v>6000</v>
      </c>
      <c r="AQ236" s="468">
        <v>3700</v>
      </c>
      <c r="AR236" s="467">
        <v>3700</v>
      </c>
      <c r="AS236" s="1032"/>
      <c r="AT236" s="593">
        <v>27330</v>
      </c>
      <c r="AU236" s="1194"/>
      <c r="AV236" s="1210"/>
      <c r="AW236" s="1032"/>
      <c r="AX236" s="1196"/>
      <c r="AY236" s="1032"/>
      <c r="AZ236" s="1199"/>
      <c r="BA236" s="1032"/>
      <c r="BB236" s="593"/>
      <c r="BC236" s="1032"/>
      <c r="BD236" s="1203"/>
      <c r="BE236" s="1032"/>
      <c r="BF236" s="479">
        <v>3180</v>
      </c>
      <c r="BG236" s="1032"/>
      <c r="BH236" s="479">
        <v>10900</v>
      </c>
      <c r="BI236" s="1032"/>
      <c r="BJ236" s="479">
        <v>6870</v>
      </c>
      <c r="BK236" s="1032"/>
      <c r="BL236" s="1196"/>
      <c r="BM236" s="1032"/>
      <c r="BN236" s="1199"/>
      <c r="BO236" s="1032"/>
      <c r="BP236" s="1203"/>
      <c r="BQ236" s="457"/>
      <c r="BR236" s="412"/>
      <c r="BS236" s="581"/>
      <c r="BT236" s="580"/>
      <c r="BU236" s="580"/>
      <c r="BV236" s="1056"/>
      <c r="BW236" s="364"/>
      <c r="BX236" s="364"/>
      <c r="BY236" s="364"/>
      <c r="BZ236" s="364"/>
      <c r="CA236" s="364"/>
      <c r="CB236" s="364"/>
      <c r="CC236" s="364"/>
      <c r="CD236" s="364"/>
      <c r="CE236" s="364"/>
      <c r="CF236" s="364"/>
      <c r="CG236" s="364"/>
      <c r="CH236" s="364"/>
      <c r="CI236" s="364"/>
    </row>
    <row r="237" spans="1:87" s="374" customFormat="1" ht="12.75" customHeight="1">
      <c r="A237" s="1061"/>
      <c r="B237" s="1191"/>
      <c r="C237" s="1204" t="s">
        <v>53</v>
      </c>
      <c r="D237" s="478" t="s">
        <v>3520</v>
      </c>
      <c r="E237" s="388"/>
      <c r="F237" s="477">
        <v>137830</v>
      </c>
      <c r="G237" s="476">
        <v>210540</v>
      </c>
      <c r="H237" s="477">
        <v>125540</v>
      </c>
      <c r="I237" s="476">
        <v>198250</v>
      </c>
      <c r="J237" s="583" t="s">
        <v>3595</v>
      </c>
      <c r="K237" s="475">
        <v>1270</v>
      </c>
      <c r="L237" s="474">
        <v>1990</v>
      </c>
      <c r="M237" s="473" t="s">
        <v>50</v>
      </c>
      <c r="N237" s="475">
        <v>1150</v>
      </c>
      <c r="O237" s="474">
        <v>1870</v>
      </c>
      <c r="P237" s="473" t="s">
        <v>50</v>
      </c>
      <c r="Q237" s="380"/>
      <c r="R237" s="392"/>
      <c r="S237" s="455"/>
      <c r="T237" s="1082"/>
      <c r="U237" s="581"/>
      <c r="V237" s="1208"/>
      <c r="W237" s="1032"/>
      <c r="X237" s="1216"/>
      <c r="Y237" s="428"/>
      <c r="Z237" s="1035"/>
      <c r="AA237" s="600"/>
      <c r="AB237" s="1032" t="s">
        <v>3595</v>
      </c>
      <c r="AC237" s="1211">
        <v>15010</v>
      </c>
      <c r="AD237" s="493"/>
      <c r="AE237" s="1032"/>
      <c r="AF237" s="1199">
        <v>0</v>
      </c>
      <c r="AG237" s="1194"/>
      <c r="AH237" s="429" t="s">
        <v>52</v>
      </c>
      <c r="AI237" s="470">
        <v>3800</v>
      </c>
      <c r="AJ237" s="469">
        <v>4100</v>
      </c>
      <c r="AK237" s="471">
        <v>2600</v>
      </c>
      <c r="AL237" s="469">
        <v>2600</v>
      </c>
      <c r="AM237" s="1194"/>
      <c r="AN237" s="429" t="s">
        <v>51</v>
      </c>
      <c r="AO237" s="470">
        <v>4700</v>
      </c>
      <c r="AP237" s="469">
        <v>5200</v>
      </c>
      <c r="AQ237" s="468">
        <v>3300</v>
      </c>
      <c r="AR237" s="467">
        <v>3300</v>
      </c>
      <c r="AS237" s="1032"/>
      <c r="AT237" s="488"/>
      <c r="AU237" s="485"/>
      <c r="AV237" s="571"/>
      <c r="AW237" s="1032"/>
      <c r="AX237" s="1196"/>
      <c r="AY237" s="1032"/>
      <c r="AZ237" s="1199"/>
      <c r="BA237" s="1032"/>
      <c r="BB237" s="488"/>
      <c r="BC237" s="1032"/>
      <c r="BD237" s="1206">
        <v>0.06</v>
      </c>
      <c r="BE237" s="1032"/>
      <c r="BF237" s="466">
        <v>30</v>
      </c>
      <c r="BG237" s="1032"/>
      <c r="BH237" s="466">
        <v>100</v>
      </c>
      <c r="BI237" s="1032"/>
      <c r="BJ237" s="466">
        <v>60</v>
      </c>
      <c r="BK237" s="1032"/>
      <c r="BL237" s="1196"/>
      <c r="BM237" s="1032"/>
      <c r="BN237" s="1199"/>
      <c r="BO237" s="1032"/>
      <c r="BP237" s="1206">
        <v>0.96</v>
      </c>
      <c r="BQ237" s="457"/>
      <c r="BR237" s="412"/>
      <c r="BS237" s="581"/>
      <c r="BT237" s="580"/>
      <c r="BU237" s="580"/>
      <c r="BV237" s="1056"/>
      <c r="BW237" s="364"/>
      <c r="BX237" s="364"/>
      <c r="BY237" s="364"/>
      <c r="BZ237" s="364"/>
      <c r="CA237" s="364"/>
      <c r="CB237" s="364"/>
      <c r="CC237" s="364"/>
      <c r="CD237" s="364"/>
      <c r="CE237" s="364"/>
      <c r="CF237" s="364"/>
      <c r="CG237" s="364"/>
      <c r="CH237" s="364"/>
      <c r="CI237" s="364"/>
    </row>
    <row r="238" spans="1:87" s="374" customFormat="1" ht="12.75" customHeight="1">
      <c r="A238" s="1061"/>
      <c r="B238" s="1191"/>
      <c r="C238" s="1205"/>
      <c r="D238" s="389" t="s">
        <v>3519</v>
      </c>
      <c r="E238" s="388"/>
      <c r="F238" s="387">
        <v>210540</v>
      </c>
      <c r="G238" s="386"/>
      <c r="H238" s="387">
        <v>198250</v>
      </c>
      <c r="I238" s="386"/>
      <c r="J238" s="583" t="s">
        <v>3595</v>
      </c>
      <c r="K238" s="383">
        <v>1990</v>
      </c>
      <c r="L238" s="385"/>
      <c r="M238" s="384" t="s">
        <v>50</v>
      </c>
      <c r="N238" s="383">
        <v>1870</v>
      </c>
      <c r="O238" s="385"/>
      <c r="P238" s="384" t="s">
        <v>50</v>
      </c>
      <c r="Q238" s="380"/>
      <c r="R238" s="392"/>
      <c r="S238" s="487"/>
      <c r="T238" s="1082"/>
      <c r="U238" s="581"/>
      <c r="V238" s="593" t="s">
        <v>77</v>
      </c>
      <c r="W238" s="1032"/>
      <c r="X238" s="593" t="s">
        <v>77</v>
      </c>
      <c r="Y238" s="602"/>
      <c r="Z238" s="1035"/>
      <c r="AA238" s="593"/>
      <c r="AB238" s="1032"/>
      <c r="AC238" s="1212"/>
      <c r="AD238" s="492"/>
      <c r="AE238" s="1032"/>
      <c r="AF238" s="1200"/>
      <c r="AG238" s="1194"/>
      <c r="AH238" s="586" t="s">
        <v>49</v>
      </c>
      <c r="AI238" s="462">
        <v>3600</v>
      </c>
      <c r="AJ238" s="461">
        <v>4000</v>
      </c>
      <c r="AK238" s="463">
        <v>2500</v>
      </c>
      <c r="AL238" s="461">
        <v>2500</v>
      </c>
      <c r="AM238" s="1194"/>
      <c r="AN238" s="586" t="s">
        <v>48</v>
      </c>
      <c r="AO238" s="462">
        <v>4200</v>
      </c>
      <c r="AP238" s="461">
        <v>4600</v>
      </c>
      <c r="AQ238" s="460">
        <v>2900</v>
      </c>
      <c r="AR238" s="459">
        <v>2900</v>
      </c>
      <c r="AS238" s="1032"/>
      <c r="AT238" s="593" t="s">
        <v>13</v>
      </c>
      <c r="AU238" s="485"/>
      <c r="AV238" s="414"/>
      <c r="AW238" s="1032"/>
      <c r="AX238" s="1197"/>
      <c r="AY238" s="1032"/>
      <c r="AZ238" s="1200"/>
      <c r="BA238" s="1032"/>
      <c r="BB238" s="593"/>
      <c r="BC238" s="1032"/>
      <c r="BD238" s="1207"/>
      <c r="BE238" s="1032"/>
      <c r="BF238" s="604"/>
      <c r="BG238" s="1032"/>
      <c r="BH238" s="458" t="s">
        <v>3692</v>
      </c>
      <c r="BI238" s="1032"/>
      <c r="BJ238" s="458" t="s">
        <v>3692</v>
      </c>
      <c r="BK238" s="1032"/>
      <c r="BL238" s="1197"/>
      <c r="BM238" s="1032"/>
      <c r="BN238" s="1200"/>
      <c r="BO238" s="1032"/>
      <c r="BP238" s="1206"/>
      <c r="BQ238" s="457"/>
      <c r="BR238" s="412"/>
      <c r="BS238" s="581"/>
      <c r="BT238" s="580"/>
      <c r="BU238" s="580"/>
      <c r="BV238" s="1056"/>
      <c r="BW238" s="364"/>
      <c r="BX238" s="364"/>
      <c r="BY238" s="364"/>
      <c r="BZ238" s="364"/>
      <c r="CA238" s="364"/>
      <c r="CB238" s="364"/>
      <c r="CC238" s="364"/>
      <c r="CD238" s="364"/>
      <c r="CE238" s="364"/>
      <c r="CF238" s="364"/>
      <c r="CG238" s="364"/>
      <c r="CH238" s="364"/>
      <c r="CI238" s="364"/>
    </row>
    <row r="239" spans="1:87" s="374" customFormat="1" ht="12.75" customHeight="1">
      <c r="A239" s="1061"/>
      <c r="B239" s="1190" t="s">
        <v>3534</v>
      </c>
      <c r="C239" s="1076" t="s">
        <v>59</v>
      </c>
      <c r="D239" s="402" t="s">
        <v>3470</v>
      </c>
      <c r="E239" s="388"/>
      <c r="F239" s="401">
        <v>66770</v>
      </c>
      <c r="G239" s="400">
        <v>74040</v>
      </c>
      <c r="H239" s="401">
        <v>56930</v>
      </c>
      <c r="I239" s="400">
        <v>64200</v>
      </c>
      <c r="J239" s="583" t="s">
        <v>3595</v>
      </c>
      <c r="K239" s="399">
        <v>640</v>
      </c>
      <c r="L239" s="398">
        <v>710</v>
      </c>
      <c r="M239" s="397" t="s">
        <v>50</v>
      </c>
      <c r="N239" s="399">
        <v>540</v>
      </c>
      <c r="O239" s="398">
        <v>610</v>
      </c>
      <c r="P239" s="397" t="s">
        <v>50</v>
      </c>
      <c r="Q239" s="583" t="s">
        <v>3595</v>
      </c>
      <c r="R239" s="396">
        <v>7270</v>
      </c>
      <c r="S239" s="484">
        <v>70</v>
      </c>
      <c r="T239" s="1082"/>
      <c r="U239" s="581"/>
      <c r="V239" s="593">
        <v>255300</v>
      </c>
      <c r="W239" s="1032"/>
      <c r="X239" s="596">
        <v>2550</v>
      </c>
      <c r="Y239" s="485"/>
      <c r="Z239" s="1035"/>
      <c r="AA239" s="596"/>
      <c r="AB239" s="1032" t="s">
        <v>3595</v>
      </c>
      <c r="AC239" s="1213">
        <v>14690</v>
      </c>
      <c r="AD239" s="496"/>
      <c r="AE239" s="1032" t="s">
        <v>3595</v>
      </c>
      <c r="AF239" s="1198">
        <v>70</v>
      </c>
      <c r="AG239" s="1194" t="s">
        <v>3595</v>
      </c>
      <c r="AH239" s="483" t="s">
        <v>58</v>
      </c>
      <c r="AI239" s="482">
        <v>3800</v>
      </c>
      <c r="AJ239" s="481">
        <v>4200</v>
      </c>
      <c r="AK239" s="471">
        <v>2600</v>
      </c>
      <c r="AL239" s="469">
        <v>2600</v>
      </c>
      <c r="AM239" s="1194" t="s">
        <v>3595</v>
      </c>
      <c r="AN239" s="483" t="s">
        <v>57</v>
      </c>
      <c r="AO239" s="482">
        <v>8800</v>
      </c>
      <c r="AP239" s="481">
        <v>9800</v>
      </c>
      <c r="AQ239" s="468">
        <v>6100</v>
      </c>
      <c r="AR239" s="467">
        <v>6100</v>
      </c>
      <c r="AS239" s="1032"/>
      <c r="AT239" s="593">
        <v>16800</v>
      </c>
      <c r="AU239" s="1194" t="s">
        <v>3595</v>
      </c>
      <c r="AV239" s="1209">
        <v>4500</v>
      </c>
      <c r="AW239" s="1032" t="s">
        <v>3595</v>
      </c>
      <c r="AX239" s="1195">
        <v>4330</v>
      </c>
      <c r="AY239" s="1032" t="s">
        <v>3595</v>
      </c>
      <c r="AZ239" s="1198">
        <v>40</v>
      </c>
      <c r="BA239" s="1032"/>
      <c r="BB239" s="593"/>
      <c r="BC239" s="1032" t="s">
        <v>3601</v>
      </c>
      <c r="BD239" s="1202" t="s">
        <v>56</v>
      </c>
      <c r="BE239" s="1032" t="s">
        <v>3601</v>
      </c>
      <c r="BF239" s="390"/>
      <c r="BG239" s="1032" t="s">
        <v>3601</v>
      </c>
      <c r="BH239" s="390"/>
      <c r="BI239" s="1032" t="s">
        <v>3601</v>
      </c>
      <c r="BJ239" s="390"/>
      <c r="BK239" s="1032" t="s">
        <v>3595</v>
      </c>
      <c r="BL239" s="1195">
        <v>5040</v>
      </c>
      <c r="BM239" s="1032" t="s">
        <v>8</v>
      </c>
      <c r="BN239" s="1198">
        <v>50</v>
      </c>
      <c r="BO239" s="1032"/>
      <c r="BP239" s="1202" t="s">
        <v>3693</v>
      </c>
      <c r="BQ239" s="457"/>
      <c r="BR239" s="412"/>
      <c r="BS239" s="581"/>
      <c r="BT239" s="580"/>
      <c r="BU239" s="580"/>
      <c r="BV239" s="1056"/>
      <c r="BW239" s="364"/>
      <c r="BX239" s="364"/>
      <c r="BY239" s="364"/>
      <c r="BZ239" s="364"/>
      <c r="CA239" s="364"/>
      <c r="CB239" s="364"/>
      <c r="CC239" s="364"/>
      <c r="CD239" s="364"/>
      <c r="CE239" s="364"/>
      <c r="CF239" s="364"/>
      <c r="CG239" s="364"/>
      <c r="CH239" s="364"/>
      <c r="CI239" s="364"/>
    </row>
    <row r="240" spans="1:87" s="374" customFormat="1" ht="12.75" customHeight="1">
      <c r="A240" s="1061"/>
      <c r="B240" s="1191"/>
      <c r="C240" s="1077"/>
      <c r="D240" s="478" t="s">
        <v>3469</v>
      </c>
      <c r="E240" s="388"/>
      <c r="F240" s="477">
        <v>74040</v>
      </c>
      <c r="G240" s="476">
        <v>132720</v>
      </c>
      <c r="H240" s="477">
        <v>64200</v>
      </c>
      <c r="I240" s="476">
        <v>122890</v>
      </c>
      <c r="J240" s="583" t="s">
        <v>3595</v>
      </c>
      <c r="K240" s="475">
        <v>710</v>
      </c>
      <c r="L240" s="474">
        <v>1220</v>
      </c>
      <c r="M240" s="473" t="s">
        <v>50</v>
      </c>
      <c r="N240" s="475">
        <v>610</v>
      </c>
      <c r="O240" s="474">
        <v>1120</v>
      </c>
      <c r="P240" s="473" t="s">
        <v>50</v>
      </c>
      <c r="Q240" s="583" t="s">
        <v>3595</v>
      </c>
      <c r="R240" s="383">
        <v>7270</v>
      </c>
      <c r="S240" s="480">
        <v>70</v>
      </c>
      <c r="T240" s="1082"/>
      <c r="U240" s="581"/>
      <c r="V240" s="488"/>
      <c r="W240" s="1032"/>
      <c r="X240" s="490"/>
      <c r="Y240" s="489"/>
      <c r="Z240" s="1035"/>
      <c r="AA240" s="488"/>
      <c r="AB240" s="1032"/>
      <c r="AC240" s="1214"/>
      <c r="AD240" s="495">
        <v>13010</v>
      </c>
      <c r="AE240" s="1032"/>
      <c r="AF240" s="1199"/>
      <c r="AG240" s="1194"/>
      <c r="AH240" s="429" t="s">
        <v>55</v>
      </c>
      <c r="AI240" s="470">
        <v>3600</v>
      </c>
      <c r="AJ240" s="469">
        <v>4000</v>
      </c>
      <c r="AK240" s="471">
        <v>2500</v>
      </c>
      <c r="AL240" s="469">
        <v>2500</v>
      </c>
      <c r="AM240" s="1194"/>
      <c r="AN240" s="429" t="s">
        <v>54</v>
      </c>
      <c r="AO240" s="470">
        <v>4800</v>
      </c>
      <c r="AP240" s="469">
        <v>5400</v>
      </c>
      <c r="AQ240" s="468">
        <v>3400</v>
      </c>
      <c r="AR240" s="467">
        <v>3400</v>
      </c>
      <c r="AS240" s="1032"/>
      <c r="AT240" s="488"/>
      <c r="AU240" s="1194"/>
      <c r="AV240" s="1210"/>
      <c r="AW240" s="1032"/>
      <c r="AX240" s="1196"/>
      <c r="AY240" s="1032"/>
      <c r="AZ240" s="1199"/>
      <c r="BA240" s="1032"/>
      <c r="BB240" s="488"/>
      <c r="BC240" s="1032"/>
      <c r="BD240" s="1203"/>
      <c r="BE240" s="1032"/>
      <c r="BF240" s="479">
        <v>2540</v>
      </c>
      <c r="BG240" s="1032"/>
      <c r="BH240" s="479">
        <v>8720</v>
      </c>
      <c r="BI240" s="1032"/>
      <c r="BJ240" s="479">
        <v>5500</v>
      </c>
      <c r="BK240" s="1032"/>
      <c r="BL240" s="1196"/>
      <c r="BM240" s="1032"/>
      <c r="BN240" s="1199"/>
      <c r="BO240" s="1032"/>
      <c r="BP240" s="1203"/>
      <c r="BQ240" s="457"/>
      <c r="BR240" s="412"/>
      <c r="BS240" s="581"/>
      <c r="BT240" s="580"/>
      <c r="BU240" s="580"/>
      <c r="BV240" s="1056"/>
      <c r="BW240" s="364"/>
      <c r="BX240" s="364"/>
      <c r="BY240" s="364"/>
      <c r="BZ240" s="364"/>
      <c r="CA240" s="364"/>
      <c r="CB240" s="364"/>
      <c r="CC240" s="364"/>
      <c r="CD240" s="364"/>
      <c r="CE240" s="364"/>
      <c r="CF240" s="364"/>
      <c r="CG240" s="364"/>
      <c r="CH240" s="364"/>
      <c r="CI240" s="364"/>
    </row>
    <row r="241" spans="1:87" s="374" customFormat="1" ht="12.75" customHeight="1">
      <c r="A241" s="1061"/>
      <c r="B241" s="1191"/>
      <c r="C241" s="1204" t="s">
        <v>53</v>
      </c>
      <c r="D241" s="478" t="s">
        <v>3520</v>
      </c>
      <c r="E241" s="388"/>
      <c r="F241" s="477">
        <v>132720</v>
      </c>
      <c r="G241" s="476">
        <v>205430</v>
      </c>
      <c r="H241" s="477">
        <v>122890</v>
      </c>
      <c r="I241" s="476">
        <v>195600</v>
      </c>
      <c r="J241" s="583" t="s">
        <v>3595</v>
      </c>
      <c r="K241" s="475">
        <v>1220</v>
      </c>
      <c r="L241" s="474">
        <v>1940</v>
      </c>
      <c r="M241" s="473" t="s">
        <v>50</v>
      </c>
      <c r="N241" s="475">
        <v>1120</v>
      </c>
      <c r="O241" s="474">
        <v>1840</v>
      </c>
      <c r="P241" s="473" t="s">
        <v>50</v>
      </c>
      <c r="Q241" s="380"/>
      <c r="R241" s="392"/>
      <c r="S241" s="455"/>
      <c r="T241" s="1082"/>
      <c r="U241" s="581"/>
      <c r="V241" s="593" t="s">
        <v>76</v>
      </c>
      <c r="W241" s="1032"/>
      <c r="X241" s="593" t="s">
        <v>76</v>
      </c>
      <c r="Y241" s="602"/>
      <c r="Z241" s="1035"/>
      <c r="AA241" s="593"/>
      <c r="AB241" s="1032" t="s">
        <v>3595</v>
      </c>
      <c r="AC241" s="1211">
        <v>13010</v>
      </c>
      <c r="AD241" s="493"/>
      <c r="AE241" s="1032"/>
      <c r="AF241" s="1199">
        <v>0</v>
      </c>
      <c r="AG241" s="1194"/>
      <c r="AH241" s="429" t="s">
        <v>52</v>
      </c>
      <c r="AI241" s="470">
        <v>3400</v>
      </c>
      <c r="AJ241" s="469">
        <v>3800</v>
      </c>
      <c r="AK241" s="471">
        <v>2400</v>
      </c>
      <c r="AL241" s="469">
        <v>2400</v>
      </c>
      <c r="AM241" s="1194"/>
      <c r="AN241" s="429" t="s">
        <v>51</v>
      </c>
      <c r="AO241" s="470">
        <v>4200</v>
      </c>
      <c r="AP241" s="469">
        <v>4700</v>
      </c>
      <c r="AQ241" s="468">
        <v>2900</v>
      </c>
      <c r="AR241" s="467">
        <v>2900</v>
      </c>
      <c r="AS241" s="1032"/>
      <c r="AT241" s="593" t="s">
        <v>14</v>
      </c>
      <c r="AU241" s="485"/>
      <c r="AV241" s="571"/>
      <c r="AW241" s="1032"/>
      <c r="AX241" s="1196"/>
      <c r="AY241" s="1032"/>
      <c r="AZ241" s="1199"/>
      <c r="BA241" s="1032"/>
      <c r="BB241" s="593"/>
      <c r="BC241" s="1032"/>
      <c r="BD241" s="1206">
        <v>0.06</v>
      </c>
      <c r="BE241" s="1032"/>
      <c r="BF241" s="466">
        <v>20</v>
      </c>
      <c r="BG241" s="1032"/>
      <c r="BH241" s="466">
        <v>80</v>
      </c>
      <c r="BI241" s="1032"/>
      <c r="BJ241" s="466">
        <v>50</v>
      </c>
      <c r="BK241" s="1032"/>
      <c r="BL241" s="1196"/>
      <c r="BM241" s="1032"/>
      <c r="BN241" s="1199"/>
      <c r="BO241" s="1032"/>
      <c r="BP241" s="1206">
        <v>0.92</v>
      </c>
      <c r="BQ241" s="457"/>
      <c r="BR241" s="412"/>
      <c r="BS241" s="581"/>
      <c r="BT241" s="580"/>
      <c r="BU241" s="580"/>
      <c r="BV241" s="1056"/>
      <c r="BW241" s="364"/>
      <c r="BX241" s="364"/>
      <c r="BY241" s="364"/>
      <c r="BZ241" s="364"/>
      <c r="CA241" s="364"/>
      <c r="CB241" s="364"/>
      <c r="CC241" s="364"/>
      <c r="CD241" s="364"/>
      <c r="CE241" s="364"/>
      <c r="CF241" s="364"/>
      <c r="CG241" s="364"/>
      <c r="CH241" s="364"/>
      <c r="CI241" s="364"/>
    </row>
    <row r="242" spans="1:87" s="374" customFormat="1" ht="12.75" customHeight="1">
      <c r="A242" s="1061"/>
      <c r="B242" s="1191"/>
      <c r="C242" s="1205"/>
      <c r="D242" s="389" t="s">
        <v>3519</v>
      </c>
      <c r="E242" s="388"/>
      <c r="F242" s="387">
        <v>205430</v>
      </c>
      <c r="G242" s="386"/>
      <c r="H242" s="387">
        <v>195600</v>
      </c>
      <c r="I242" s="386"/>
      <c r="J242" s="583" t="s">
        <v>3595</v>
      </c>
      <c r="K242" s="383">
        <v>1940</v>
      </c>
      <c r="L242" s="385"/>
      <c r="M242" s="384" t="s">
        <v>50</v>
      </c>
      <c r="N242" s="383">
        <v>1840</v>
      </c>
      <c r="O242" s="385"/>
      <c r="P242" s="384" t="s">
        <v>50</v>
      </c>
      <c r="Q242" s="380"/>
      <c r="R242" s="392"/>
      <c r="S242" s="487"/>
      <c r="T242" s="1082"/>
      <c r="U242" s="581"/>
      <c r="V242" s="593">
        <v>273000</v>
      </c>
      <c r="W242" s="1032"/>
      <c r="X242" s="596">
        <v>2730</v>
      </c>
      <c r="Y242" s="485"/>
      <c r="Z242" s="1035"/>
      <c r="AA242" s="596"/>
      <c r="AB242" s="1032"/>
      <c r="AC242" s="1212"/>
      <c r="AD242" s="492"/>
      <c r="AE242" s="1032"/>
      <c r="AF242" s="1200"/>
      <c r="AG242" s="1194"/>
      <c r="AH242" s="586" t="s">
        <v>49</v>
      </c>
      <c r="AI242" s="462">
        <v>3300</v>
      </c>
      <c r="AJ242" s="461">
        <v>3600</v>
      </c>
      <c r="AK242" s="463">
        <v>2300</v>
      </c>
      <c r="AL242" s="461">
        <v>2300</v>
      </c>
      <c r="AM242" s="1194"/>
      <c r="AN242" s="586" t="s">
        <v>48</v>
      </c>
      <c r="AO242" s="462">
        <v>3800</v>
      </c>
      <c r="AP242" s="461">
        <v>4200</v>
      </c>
      <c r="AQ242" s="460">
        <v>2600</v>
      </c>
      <c r="AR242" s="459">
        <v>2600</v>
      </c>
      <c r="AS242" s="1032"/>
      <c r="AT242" s="593">
        <v>12280</v>
      </c>
      <c r="AU242" s="485"/>
      <c r="AV242" s="414"/>
      <c r="AW242" s="1032"/>
      <c r="AX242" s="1197"/>
      <c r="AY242" s="1032"/>
      <c r="AZ242" s="1200"/>
      <c r="BA242" s="1032"/>
      <c r="BB242" s="593"/>
      <c r="BC242" s="1032"/>
      <c r="BD242" s="1207"/>
      <c r="BE242" s="1032"/>
      <c r="BF242" s="604"/>
      <c r="BG242" s="1032"/>
      <c r="BH242" s="458" t="s">
        <v>3692</v>
      </c>
      <c r="BI242" s="1032"/>
      <c r="BJ242" s="458" t="s">
        <v>3692</v>
      </c>
      <c r="BK242" s="1032"/>
      <c r="BL242" s="1197"/>
      <c r="BM242" s="1032"/>
      <c r="BN242" s="1200"/>
      <c r="BO242" s="1032"/>
      <c r="BP242" s="1206"/>
      <c r="BQ242" s="457"/>
      <c r="BR242" s="412"/>
      <c r="BS242" s="581"/>
      <c r="BT242" s="580"/>
      <c r="BU242" s="580"/>
      <c r="BV242" s="1056"/>
      <c r="BW242" s="364"/>
      <c r="BX242" s="364"/>
      <c r="BY242" s="364"/>
      <c r="BZ242" s="364"/>
      <c r="CA242" s="364"/>
      <c r="CB242" s="364"/>
      <c r="CC242" s="364"/>
      <c r="CD242" s="364"/>
      <c r="CE242" s="364"/>
      <c r="CF242" s="364"/>
      <c r="CG242" s="364"/>
      <c r="CH242" s="364"/>
      <c r="CI242" s="364"/>
    </row>
    <row r="243" spans="1:87" s="374" customFormat="1" ht="12.75" customHeight="1">
      <c r="A243" s="1061"/>
      <c r="B243" s="1190" t="s">
        <v>3533</v>
      </c>
      <c r="C243" s="1076" t="s">
        <v>59</v>
      </c>
      <c r="D243" s="402" t="s">
        <v>3470</v>
      </c>
      <c r="E243" s="388"/>
      <c r="F243" s="401">
        <v>58380</v>
      </c>
      <c r="G243" s="400">
        <v>65650</v>
      </c>
      <c r="H243" s="401">
        <v>50190</v>
      </c>
      <c r="I243" s="400">
        <v>57460</v>
      </c>
      <c r="J243" s="583" t="s">
        <v>3595</v>
      </c>
      <c r="K243" s="399">
        <v>550</v>
      </c>
      <c r="L243" s="398">
        <v>620</v>
      </c>
      <c r="M243" s="397" t="s">
        <v>50</v>
      </c>
      <c r="N243" s="399">
        <v>470</v>
      </c>
      <c r="O243" s="398">
        <v>540</v>
      </c>
      <c r="P243" s="397" t="s">
        <v>50</v>
      </c>
      <c r="Q243" s="583" t="s">
        <v>3595</v>
      </c>
      <c r="R243" s="396">
        <v>7270</v>
      </c>
      <c r="S243" s="484">
        <v>70</v>
      </c>
      <c r="T243" s="1082"/>
      <c r="U243" s="581"/>
      <c r="V243" s="488"/>
      <c r="W243" s="1032"/>
      <c r="X243" s="490"/>
      <c r="Y243" s="489"/>
      <c r="Z243" s="1035"/>
      <c r="AA243" s="488"/>
      <c r="AB243" s="1032" t="s">
        <v>3595</v>
      </c>
      <c r="AC243" s="1213">
        <v>13350</v>
      </c>
      <c r="AD243" s="496"/>
      <c r="AE243" s="1032" t="s">
        <v>3595</v>
      </c>
      <c r="AF243" s="1198">
        <v>60</v>
      </c>
      <c r="AG243" s="1194" t="s">
        <v>3595</v>
      </c>
      <c r="AH243" s="483" t="s">
        <v>58</v>
      </c>
      <c r="AI243" s="482">
        <v>3200</v>
      </c>
      <c r="AJ243" s="481">
        <v>3500</v>
      </c>
      <c r="AK243" s="471">
        <v>2200</v>
      </c>
      <c r="AL243" s="469">
        <v>2200</v>
      </c>
      <c r="AM243" s="1194" t="s">
        <v>3595</v>
      </c>
      <c r="AN243" s="483" t="s">
        <v>57</v>
      </c>
      <c r="AO243" s="482">
        <v>7200</v>
      </c>
      <c r="AP243" s="481">
        <v>8100</v>
      </c>
      <c r="AQ243" s="468">
        <v>5100</v>
      </c>
      <c r="AR243" s="467">
        <v>5100</v>
      </c>
      <c r="AS243" s="1032"/>
      <c r="AT243" s="488"/>
      <c r="AU243" s="1194" t="s">
        <v>3595</v>
      </c>
      <c r="AV243" s="1209">
        <v>4500</v>
      </c>
      <c r="AW243" s="1032" t="s">
        <v>3595</v>
      </c>
      <c r="AX243" s="1195">
        <v>3610</v>
      </c>
      <c r="AY243" s="1032" t="s">
        <v>3595</v>
      </c>
      <c r="AZ243" s="1198">
        <v>40</v>
      </c>
      <c r="BA243" s="1032"/>
      <c r="BB243" s="488"/>
      <c r="BC243" s="1032" t="s">
        <v>3601</v>
      </c>
      <c r="BD243" s="1202" t="s">
        <v>56</v>
      </c>
      <c r="BE243" s="1032" t="s">
        <v>3601</v>
      </c>
      <c r="BF243" s="390"/>
      <c r="BG243" s="1032" t="s">
        <v>3601</v>
      </c>
      <c r="BH243" s="390"/>
      <c r="BI243" s="1032" t="s">
        <v>3601</v>
      </c>
      <c r="BJ243" s="390"/>
      <c r="BK243" s="1032" t="s">
        <v>3595</v>
      </c>
      <c r="BL243" s="1195">
        <v>4200</v>
      </c>
      <c r="BM243" s="1032" t="s">
        <v>8</v>
      </c>
      <c r="BN243" s="1198">
        <v>40</v>
      </c>
      <c r="BO243" s="1032"/>
      <c r="BP243" s="1202" t="s">
        <v>3693</v>
      </c>
      <c r="BQ243" s="457"/>
      <c r="BR243" s="412"/>
      <c r="BS243" s="581"/>
      <c r="BT243" s="580"/>
      <c r="BU243" s="580"/>
      <c r="BV243" s="1056"/>
      <c r="BW243" s="364"/>
      <c r="BX243" s="364"/>
      <c r="BY243" s="364"/>
      <c r="BZ243" s="364"/>
      <c r="CA243" s="364"/>
      <c r="CB243" s="364"/>
      <c r="CC243" s="364"/>
      <c r="CD243" s="364"/>
      <c r="CE243" s="364"/>
      <c r="CF243" s="364"/>
      <c r="CG243" s="364"/>
      <c r="CH243" s="364"/>
      <c r="CI243" s="364"/>
    </row>
    <row r="244" spans="1:87" s="374" customFormat="1" ht="12.75" customHeight="1">
      <c r="A244" s="1061"/>
      <c r="B244" s="1191"/>
      <c r="C244" s="1077"/>
      <c r="D244" s="478" t="s">
        <v>3469</v>
      </c>
      <c r="E244" s="388"/>
      <c r="F244" s="477">
        <v>65650</v>
      </c>
      <c r="G244" s="476">
        <v>124340</v>
      </c>
      <c r="H244" s="477">
        <v>57460</v>
      </c>
      <c r="I244" s="476">
        <v>116150</v>
      </c>
      <c r="J244" s="583" t="s">
        <v>3595</v>
      </c>
      <c r="K244" s="475">
        <v>620</v>
      </c>
      <c r="L244" s="474">
        <v>1130</v>
      </c>
      <c r="M244" s="473" t="s">
        <v>50</v>
      </c>
      <c r="N244" s="475">
        <v>540</v>
      </c>
      <c r="O244" s="474">
        <v>1050</v>
      </c>
      <c r="P244" s="473" t="s">
        <v>50</v>
      </c>
      <c r="Q244" s="583" t="s">
        <v>3595</v>
      </c>
      <c r="R244" s="383">
        <v>7270</v>
      </c>
      <c r="S244" s="480">
        <v>70</v>
      </c>
      <c r="T244" s="1082"/>
      <c r="U244" s="581"/>
      <c r="V244" s="593" t="s">
        <v>75</v>
      </c>
      <c r="W244" s="1032"/>
      <c r="X244" s="596" t="s">
        <v>75</v>
      </c>
      <c r="Y244" s="602"/>
      <c r="Z244" s="1035"/>
      <c r="AA244" s="593"/>
      <c r="AB244" s="1032"/>
      <c r="AC244" s="1214"/>
      <c r="AD244" s="495">
        <v>11680</v>
      </c>
      <c r="AE244" s="1032"/>
      <c r="AF244" s="1199"/>
      <c r="AG244" s="1194"/>
      <c r="AH244" s="429" t="s">
        <v>55</v>
      </c>
      <c r="AI244" s="470">
        <v>3000</v>
      </c>
      <c r="AJ244" s="469">
        <v>3300</v>
      </c>
      <c r="AK244" s="471">
        <v>2100</v>
      </c>
      <c r="AL244" s="469">
        <v>2100</v>
      </c>
      <c r="AM244" s="1194"/>
      <c r="AN244" s="429" t="s">
        <v>54</v>
      </c>
      <c r="AO244" s="470">
        <v>4000</v>
      </c>
      <c r="AP244" s="469">
        <v>4400</v>
      </c>
      <c r="AQ244" s="468">
        <v>2800</v>
      </c>
      <c r="AR244" s="467">
        <v>2800</v>
      </c>
      <c r="AS244" s="1032"/>
      <c r="AT244" s="593" t="s">
        <v>15</v>
      </c>
      <c r="AU244" s="1194"/>
      <c r="AV244" s="1210"/>
      <c r="AW244" s="1032"/>
      <c r="AX244" s="1196"/>
      <c r="AY244" s="1032"/>
      <c r="AZ244" s="1199"/>
      <c r="BA244" s="1032"/>
      <c r="BB244" s="593"/>
      <c r="BC244" s="1032"/>
      <c r="BD244" s="1203"/>
      <c r="BE244" s="1032"/>
      <c r="BF244" s="479">
        <v>2120</v>
      </c>
      <c r="BG244" s="1032"/>
      <c r="BH244" s="479">
        <v>7270</v>
      </c>
      <c r="BI244" s="1032"/>
      <c r="BJ244" s="479">
        <v>4580</v>
      </c>
      <c r="BK244" s="1032"/>
      <c r="BL244" s="1196"/>
      <c r="BM244" s="1032"/>
      <c r="BN244" s="1199"/>
      <c r="BO244" s="1032"/>
      <c r="BP244" s="1203"/>
      <c r="BQ244" s="457"/>
      <c r="BR244" s="412"/>
      <c r="BS244" s="581"/>
      <c r="BT244" s="580"/>
      <c r="BU244" s="580"/>
      <c r="BV244" s="1056"/>
      <c r="BW244" s="364"/>
      <c r="BX244" s="364"/>
      <c r="BY244" s="364"/>
      <c r="BZ244" s="364"/>
      <c r="CA244" s="364"/>
      <c r="CB244" s="364"/>
      <c r="CC244" s="364"/>
      <c r="CD244" s="364"/>
      <c r="CE244" s="364"/>
      <c r="CF244" s="364"/>
      <c r="CG244" s="364"/>
      <c r="CH244" s="364"/>
      <c r="CI244" s="364"/>
    </row>
    <row r="245" spans="1:87" s="374" customFormat="1" ht="12.75" customHeight="1">
      <c r="A245" s="1061"/>
      <c r="B245" s="1191"/>
      <c r="C245" s="1204" t="s">
        <v>53</v>
      </c>
      <c r="D245" s="478" t="s">
        <v>3520</v>
      </c>
      <c r="E245" s="388"/>
      <c r="F245" s="477">
        <v>124340</v>
      </c>
      <c r="G245" s="476">
        <v>197050</v>
      </c>
      <c r="H245" s="477">
        <v>116150</v>
      </c>
      <c r="I245" s="476">
        <v>188860</v>
      </c>
      <c r="J245" s="583" t="s">
        <v>3595</v>
      </c>
      <c r="K245" s="475">
        <v>1130</v>
      </c>
      <c r="L245" s="474">
        <v>1850</v>
      </c>
      <c r="M245" s="473" t="s">
        <v>50</v>
      </c>
      <c r="N245" s="475">
        <v>1050</v>
      </c>
      <c r="O245" s="474">
        <v>1770</v>
      </c>
      <c r="P245" s="473" t="s">
        <v>50</v>
      </c>
      <c r="Q245" s="380"/>
      <c r="R245" s="392"/>
      <c r="S245" s="455"/>
      <c r="T245" s="1082"/>
      <c r="U245" s="581"/>
      <c r="V245" s="593">
        <v>308600</v>
      </c>
      <c r="W245" s="1032"/>
      <c r="X245" s="596">
        <v>3080</v>
      </c>
      <c r="Y245" s="485"/>
      <c r="Z245" s="1035"/>
      <c r="AA245" s="596"/>
      <c r="AB245" s="1032" t="s">
        <v>3595</v>
      </c>
      <c r="AC245" s="1211">
        <v>11680</v>
      </c>
      <c r="AD245" s="493"/>
      <c r="AE245" s="1032"/>
      <c r="AF245" s="1199">
        <v>0</v>
      </c>
      <c r="AG245" s="1194"/>
      <c r="AH245" s="429" t="s">
        <v>52</v>
      </c>
      <c r="AI245" s="470">
        <v>2800</v>
      </c>
      <c r="AJ245" s="469">
        <v>3100</v>
      </c>
      <c r="AK245" s="471">
        <v>2000</v>
      </c>
      <c r="AL245" s="469">
        <v>2000</v>
      </c>
      <c r="AM245" s="1194"/>
      <c r="AN245" s="429" t="s">
        <v>51</v>
      </c>
      <c r="AO245" s="470">
        <v>3500</v>
      </c>
      <c r="AP245" s="469">
        <v>3800</v>
      </c>
      <c r="AQ245" s="468">
        <v>2400</v>
      </c>
      <c r="AR245" s="467">
        <v>2400</v>
      </c>
      <c r="AS245" s="1032"/>
      <c r="AT245" s="593">
        <v>9770</v>
      </c>
      <c r="AU245" s="485"/>
      <c r="AV245" s="571"/>
      <c r="AW245" s="1032"/>
      <c r="AX245" s="1196"/>
      <c r="AY245" s="1032"/>
      <c r="AZ245" s="1199"/>
      <c r="BA245" s="1032"/>
      <c r="BB245" s="593"/>
      <c r="BC245" s="1032"/>
      <c r="BD245" s="1206">
        <v>0.06</v>
      </c>
      <c r="BE245" s="1032"/>
      <c r="BF245" s="466">
        <v>20</v>
      </c>
      <c r="BG245" s="1032"/>
      <c r="BH245" s="466">
        <v>70</v>
      </c>
      <c r="BI245" s="1032"/>
      <c r="BJ245" s="466">
        <v>40</v>
      </c>
      <c r="BK245" s="1032"/>
      <c r="BL245" s="1196"/>
      <c r="BM245" s="1032"/>
      <c r="BN245" s="1199"/>
      <c r="BO245" s="1032"/>
      <c r="BP245" s="1206">
        <v>0.9</v>
      </c>
      <c r="BQ245" s="457"/>
      <c r="BR245" s="412"/>
      <c r="BS245" s="581"/>
      <c r="BT245" s="580"/>
      <c r="BU245" s="580"/>
      <c r="BV245" s="1056"/>
      <c r="BW245" s="364"/>
      <c r="BX245" s="364"/>
      <c r="BY245" s="364"/>
      <c r="BZ245" s="364"/>
      <c r="CA245" s="364"/>
      <c r="CB245" s="364"/>
      <c r="CC245" s="364"/>
      <c r="CD245" s="364"/>
      <c r="CE245" s="364"/>
      <c r="CF245" s="364"/>
      <c r="CG245" s="364"/>
      <c r="CH245" s="364"/>
      <c r="CI245" s="364"/>
    </row>
    <row r="246" spans="1:87" s="374" customFormat="1" ht="12.75" customHeight="1">
      <c r="A246" s="1061"/>
      <c r="B246" s="1191"/>
      <c r="C246" s="1205"/>
      <c r="D246" s="389" t="s">
        <v>3519</v>
      </c>
      <c r="E246" s="388"/>
      <c r="F246" s="387">
        <v>197050</v>
      </c>
      <c r="G246" s="386"/>
      <c r="H246" s="387">
        <v>188860</v>
      </c>
      <c r="I246" s="386"/>
      <c r="J246" s="583" t="s">
        <v>3595</v>
      </c>
      <c r="K246" s="383">
        <v>1850</v>
      </c>
      <c r="L246" s="385"/>
      <c r="M246" s="384" t="s">
        <v>50</v>
      </c>
      <c r="N246" s="383">
        <v>1770</v>
      </c>
      <c r="O246" s="385"/>
      <c r="P246" s="384" t="s">
        <v>50</v>
      </c>
      <c r="Q246" s="380"/>
      <c r="R246" s="392"/>
      <c r="S246" s="487"/>
      <c r="T246" s="1082"/>
      <c r="U246" s="581"/>
      <c r="V246" s="488"/>
      <c r="W246" s="1032"/>
      <c r="X246" s="490"/>
      <c r="Y246" s="489"/>
      <c r="Z246" s="1035"/>
      <c r="AA246" s="488"/>
      <c r="AB246" s="1032"/>
      <c r="AC246" s="1212"/>
      <c r="AD246" s="492"/>
      <c r="AE246" s="1032"/>
      <c r="AF246" s="1200"/>
      <c r="AG246" s="1194"/>
      <c r="AH246" s="586" t="s">
        <v>49</v>
      </c>
      <c r="AI246" s="462">
        <v>2700</v>
      </c>
      <c r="AJ246" s="461">
        <v>3000</v>
      </c>
      <c r="AK246" s="463">
        <v>1900</v>
      </c>
      <c r="AL246" s="461">
        <v>1900</v>
      </c>
      <c r="AM246" s="1194"/>
      <c r="AN246" s="586" t="s">
        <v>48</v>
      </c>
      <c r="AO246" s="462">
        <v>3100</v>
      </c>
      <c r="AP246" s="461">
        <v>3400</v>
      </c>
      <c r="AQ246" s="460">
        <v>2100</v>
      </c>
      <c r="AR246" s="459">
        <v>2100</v>
      </c>
      <c r="AS246" s="1032"/>
      <c r="AT246" s="488"/>
      <c r="AU246" s="485"/>
      <c r="AV246" s="414"/>
      <c r="AW246" s="1032"/>
      <c r="AX246" s="1197"/>
      <c r="AY246" s="1032"/>
      <c r="AZ246" s="1200"/>
      <c r="BA246" s="1032"/>
      <c r="BB246" s="488"/>
      <c r="BC246" s="1032"/>
      <c r="BD246" s="1207"/>
      <c r="BE246" s="1032"/>
      <c r="BF246" s="604"/>
      <c r="BG246" s="1032"/>
      <c r="BH246" s="458" t="s">
        <v>3692</v>
      </c>
      <c r="BI246" s="1032"/>
      <c r="BJ246" s="458" t="s">
        <v>3692</v>
      </c>
      <c r="BK246" s="1032"/>
      <c r="BL246" s="1197"/>
      <c r="BM246" s="1032"/>
      <c r="BN246" s="1200"/>
      <c r="BO246" s="1032"/>
      <c r="BP246" s="1206"/>
      <c r="BQ246" s="457"/>
      <c r="BR246" s="412"/>
      <c r="BS246" s="581"/>
      <c r="BT246" s="580"/>
      <c r="BU246" s="580"/>
      <c r="BV246" s="1056"/>
      <c r="BW246" s="364"/>
      <c r="BX246" s="364"/>
      <c r="BY246" s="364"/>
      <c r="BZ246" s="364"/>
      <c r="CA246" s="364"/>
      <c r="CB246" s="364"/>
      <c r="CC246" s="364"/>
      <c r="CD246" s="364"/>
      <c r="CE246" s="364"/>
      <c r="CF246" s="364"/>
      <c r="CG246" s="364"/>
      <c r="CH246" s="364"/>
      <c r="CI246" s="364"/>
    </row>
    <row r="247" spans="1:87" s="374" customFormat="1" ht="12.75" customHeight="1">
      <c r="A247" s="1061"/>
      <c r="B247" s="1190" t="s">
        <v>3532</v>
      </c>
      <c r="C247" s="1076" t="s">
        <v>59</v>
      </c>
      <c r="D247" s="402" t="s">
        <v>3470</v>
      </c>
      <c r="E247" s="388"/>
      <c r="F247" s="401">
        <v>52470</v>
      </c>
      <c r="G247" s="400">
        <v>59740</v>
      </c>
      <c r="H247" s="401">
        <v>45450</v>
      </c>
      <c r="I247" s="400">
        <v>52720</v>
      </c>
      <c r="J247" s="583" t="s">
        <v>3595</v>
      </c>
      <c r="K247" s="399">
        <v>500</v>
      </c>
      <c r="L247" s="398">
        <v>570</v>
      </c>
      <c r="M247" s="397" t="s">
        <v>50</v>
      </c>
      <c r="N247" s="399">
        <v>430</v>
      </c>
      <c r="O247" s="398">
        <v>500</v>
      </c>
      <c r="P247" s="397" t="s">
        <v>50</v>
      </c>
      <c r="Q247" s="583" t="s">
        <v>3595</v>
      </c>
      <c r="R247" s="396">
        <v>7270</v>
      </c>
      <c r="S247" s="484">
        <v>70</v>
      </c>
      <c r="T247" s="1082"/>
      <c r="U247" s="581"/>
      <c r="V247" s="593" t="s">
        <v>74</v>
      </c>
      <c r="W247" s="1032"/>
      <c r="X247" s="596" t="s">
        <v>74</v>
      </c>
      <c r="Y247" s="602"/>
      <c r="Z247" s="1035"/>
      <c r="AA247" s="593"/>
      <c r="AB247" s="1032" t="s">
        <v>3595</v>
      </c>
      <c r="AC247" s="1213">
        <v>12400</v>
      </c>
      <c r="AD247" s="496"/>
      <c r="AE247" s="1032" t="s">
        <v>3595</v>
      </c>
      <c r="AF247" s="1198">
        <v>50</v>
      </c>
      <c r="AG247" s="1194" t="s">
        <v>3595</v>
      </c>
      <c r="AH247" s="483" t="s">
        <v>58</v>
      </c>
      <c r="AI247" s="482">
        <v>2700</v>
      </c>
      <c r="AJ247" s="481">
        <v>3000</v>
      </c>
      <c r="AK247" s="471">
        <v>1900</v>
      </c>
      <c r="AL247" s="469">
        <v>1900</v>
      </c>
      <c r="AM247" s="1194" t="s">
        <v>3595</v>
      </c>
      <c r="AN247" s="483" t="s">
        <v>57</v>
      </c>
      <c r="AO247" s="482">
        <v>6300</v>
      </c>
      <c r="AP247" s="481">
        <v>7100</v>
      </c>
      <c r="AQ247" s="468">
        <v>4400</v>
      </c>
      <c r="AR247" s="467">
        <v>4400</v>
      </c>
      <c r="AS247" s="1032"/>
      <c r="AT247" s="593" t="s">
        <v>16</v>
      </c>
      <c r="AU247" s="1194" t="s">
        <v>3595</v>
      </c>
      <c r="AV247" s="1209">
        <v>4500</v>
      </c>
      <c r="AW247" s="1032" t="s">
        <v>3595</v>
      </c>
      <c r="AX247" s="1195">
        <v>3090</v>
      </c>
      <c r="AY247" s="1032" t="s">
        <v>3595</v>
      </c>
      <c r="AZ247" s="1198">
        <v>30</v>
      </c>
      <c r="BA247" s="1032"/>
      <c r="BB247" s="593"/>
      <c r="BC247" s="1032" t="s">
        <v>3601</v>
      </c>
      <c r="BD247" s="1202" t="s">
        <v>56</v>
      </c>
      <c r="BE247" s="1032" t="s">
        <v>3601</v>
      </c>
      <c r="BF247" s="390"/>
      <c r="BG247" s="1032" t="s">
        <v>3601</v>
      </c>
      <c r="BH247" s="390"/>
      <c r="BI247" s="1032" t="s">
        <v>3601</v>
      </c>
      <c r="BJ247" s="390"/>
      <c r="BK247" s="1032" t="s">
        <v>3595</v>
      </c>
      <c r="BL247" s="1195">
        <v>3600</v>
      </c>
      <c r="BM247" s="1032" t="s">
        <v>8</v>
      </c>
      <c r="BN247" s="1198">
        <v>30</v>
      </c>
      <c r="BO247" s="1032"/>
      <c r="BP247" s="1202" t="s">
        <v>3693</v>
      </c>
      <c r="BQ247" s="457"/>
      <c r="BR247" s="412"/>
      <c r="BS247" s="581"/>
      <c r="BT247" s="580"/>
      <c r="BU247" s="580"/>
      <c r="BV247" s="1056"/>
      <c r="BW247" s="364"/>
      <c r="BX247" s="364"/>
      <c r="BY247" s="364"/>
      <c r="BZ247" s="364"/>
      <c r="CA247" s="364"/>
      <c r="CB247" s="364"/>
      <c r="CC247" s="364"/>
      <c r="CD247" s="364"/>
      <c r="CE247" s="364"/>
      <c r="CF247" s="364"/>
      <c r="CG247" s="364"/>
      <c r="CH247" s="364"/>
      <c r="CI247" s="364"/>
    </row>
    <row r="248" spans="1:87" s="374" customFormat="1" ht="12.75" customHeight="1">
      <c r="A248" s="1061"/>
      <c r="B248" s="1191"/>
      <c r="C248" s="1077"/>
      <c r="D248" s="478" t="s">
        <v>3469</v>
      </c>
      <c r="E248" s="388"/>
      <c r="F248" s="477">
        <v>59740</v>
      </c>
      <c r="G248" s="476">
        <v>118430</v>
      </c>
      <c r="H248" s="477">
        <v>52720</v>
      </c>
      <c r="I248" s="476">
        <v>111410</v>
      </c>
      <c r="J248" s="583" t="s">
        <v>3595</v>
      </c>
      <c r="K248" s="475">
        <v>570</v>
      </c>
      <c r="L248" s="474">
        <v>1080</v>
      </c>
      <c r="M248" s="473" t="s">
        <v>50</v>
      </c>
      <c r="N248" s="475">
        <v>500</v>
      </c>
      <c r="O248" s="474">
        <v>1010</v>
      </c>
      <c r="P248" s="473" t="s">
        <v>50</v>
      </c>
      <c r="Q248" s="583" t="s">
        <v>3595</v>
      </c>
      <c r="R248" s="383">
        <v>7270</v>
      </c>
      <c r="S248" s="480">
        <v>70</v>
      </c>
      <c r="T248" s="1082"/>
      <c r="U248" s="581"/>
      <c r="V248" s="593">
        <v>344200</v>
      </c>
      <c r="W248" s="1032"/>
      <c r="X248" s="596">
        <v>3440</v>
      </c>
      <c r="Y248" s="485"/>
      <c r="Z248" s="1035"/>
      <c r="AA248" s="596"/>
      <c r="AB248" s="1032"/>
      <c r="AC248" s="1214"/>
      <c r="AD248" s="495">
        <v>10730</v>
      </c>
      <c r="AE248" s="1032"/>
      <c r="AF248" s="1199"/>
      <c r="AG248" s="1194"/>
      <c r="AH248" s="429" t="s">
        <v>55</v>
      </c>
      <c r="AI248" s="470">
        <v>2600</v>
      </c>
      <c r="AJ248" s="469">
        <v>2800</v>
      </c>
      <c r="AK248" s="471">
        <v>1800</v>
      </c>
      <c r="AL248" s="469">
        <v>1800</v>
      </c>
      <c r="AM248" s="1194"/>
      <c r="AN248" s="429" t="s">
        <v>54</v>
      </c>
      <c r="AO248" s="470">
        <v>3500</v>
      </c>
      <c r="AP248" s="469">
        <v>3900</v>
      </c>
      <c r="AQ248" s="468">
        <v>2400</v>
      </c>
      <c r="AR248" s="467">
        <v>2400</v>
      </c>
      <c r="AS248" s="1032"/>
      <c r="AT248" s="593">
        <v>7500</v>
      </c>
      <c r="AU248" s="1194"/>
      <c r="AV248" s="1210"/>
      <c r="AW248" s="1032"/>
      <c r="AX248" s="1196"/>
      <c r="AY248" s="1032"/>
      <c r="AZ248" s="1199"/>
      <c r="BA248" s="1032"/>
      <c r="BB248" s="593"/>
      <c r="BC248" s="1032"/>
      <c r="BD248" s="1203"/>
      <c r="BE248" s="1032"/>
      <c r="BF248" s="479">
        <v>1810</v>
      </c>
      <c r="BG248" s="1032"/>
      <c r="BH248" s="479">
        <v>6230</v>
      </c>
      <c r="BI248" s="1032"/>
      <c r="BJ248" s="479">
        <v>3920</v>
      </c>
      <c r="BK248" s="1032"/>
      <c r="BL248" s="1196"/>
      <c r="BM248" s="1032"/>
      <c r="BN248" s="1199"/>
      <c r="BO248" s="1032"/>
      <c r="BP248" s="1203"/>
      <c r="BQ248" s="457"/>
      <c r="BR248" s="412"/>
      <c r="BS248" s="581"/>
      <c r="BT248" s="580"/>
      <c r="BU248" s="580"/>
      <c r="BV248" s="1056"/>
      <c r="BW248" s="364"/>
      <c r="BX248" s="364"/>
      <c r="BY248" s="364"/>
      <c r="BZ248" s="364"/>
      <c r="CA248" s="364"/>
      <c r="CB248" s="364"/>
      <c r="CC248" s="364"/>
      <c r="CD248" s="364"/>
      <c r="CE248" s="364"/>
      <c r="CF248" s="364"/>
      <c r="CG248" s="364"/>
      <c r="CH248" s="364"/>
      <c r="CI248" s="364"/>
    </row>
    <row r="249" spans="1:87" s="374" customFormat="1" ht="12.75" customHeight="1">
      <c r="A249" s="1061"/>
      <c r="B249" s="1191"/>
      <c r="C249" s="1204" t="s">
        <v>53</v>
      </c>
      <c r="D249" s="478" t="s">
        <v>3520</v>
      </c>
      <c r="E249" s="388"/>
      <c r="F249" s="477">
        <v>118430</v>
      </c>
      <c r="G249" s="476">
        <v>191140</v>
      </c>
      <c r="H249" s="477">
        <v>111410</v>
      </c>
      <c r="I249" s="476">
        <v>184120</v>
      </c>
      <c r="J249" s="583" t="s">
        <v>3595</v>
      </c>
      <c r="K249" s="475">
        <v>1080</v>
      </c>
      <c r="L249" s="474">
        <v>1800</v>
      </c>
      <c r="M249" s="473" t="s">
        <v>50</v>
      </c>
      <c r="N249" s="475">
        <v>1010</v>
      </c>
      <c r="O249" s="474">
        <v>1730</v>
      </c>
      <c r="P249" s="473" t="s">
        <v>50</v>
      </c>
      <c r="Q249" s="380"/>
      <c r="R249" s="392"/>
      <c r="S249" s="455"/>
      <c r="T249" s="1082"/>
      <c r="U249" s="581"/>
      <c r="V249" s="488"/>
      <c r="W249" s="1032"/>
      <c r="X249" s="490"/>
      <c r="Y249" s="489"/>
      <c r="Z249" s="1035"/>
      <c r="AA249" s="488"/>
      <c r="AB249" s="1032" t="s">
        <v>3595</v>
      </c>
      <c r="AC249" s="1211">
        <v>10730</v>
      </c>
      <c r="AD249" s="493"/>
      <c r="AE249" s="1032"/>
      <c r="AF249" s="1199">
        <v>0</v>
      </c>
      <c r="AG249" s="1194"/>
      <c r="AH249" s="429" t="s">
        <v>52</v>
      </c>
      <c r="AI249" s="470">
        <v>2400</v>
      </c>
      <c r="AJ249" s="469">
        <v>2700</v>
      </c>
      <c r="AK249" s="471">
        <v>1700</v>
      </c>
      <c r="AL249" s="469">
        <v>1700</v>
      </c>
      <c r="AM249" s="1194"/>
      <c r="AN249" s="429" t="s">
        <v>51</v>
      </c>
      <c r="AO249" s="470">
        <v>3000</v>
      </c>
      <c r="AP249" s="469">
        <v>3400</v>
      </c>
      <c r="AQ249" s="468">
        <v>2100</v>
      </c>
      <c r="AR249" s="467">
        <v>2100</v>
      </c>
      <c r="AS249" s="1032"/>
      <c r="AT249" s="488"/>
      <c r="AU249" s="485"/>
      <c r="AV249" s="571"/>
      <c r="AW249" s="1032"/>
      <c r="AX249" s="1196"/>
      <c r="AY249" s="1032"/>
      <c r="AZ249" s="1199"/>
      <c r="BA249" s="1032"/>
      <c r="BB249" s="488"/>
      <c r="BC249" s="1032"/>
      <c r="BD249" s="1206">
        <v>0.06</v>
      </c>
      <c r="BE249" s="1032"/>
      <c r="BF249" s="466">
        <v>10</v>
      </c>
      <c r="BG249" s="1032"/>
      <c r="BH249" s="466">
        <v>60</v>
      </c>
      <c r="BI249" s="1032"/>
      <c r="BJ249" s="466">
        <v>30</v>
      </c>
      <c r="BK249" s="1032"/>
      <c r="BL249" s="1196"/>
      <c r="BM249" s="1032"/>
      <c r="BN249" s="1199"/>
      <c r="BO249" s="1032"/>
      <c r="BP249" s="1206">
        <v>0.92</v>
      </c>
      <c r="BQ249" s="457"/>
      <c r="BR249" s="412"/>
      <c r="BS249" s="581"/>
      <c r="BT249" s="580"/>
      <c r="BU249" s="580"/>
      <c r="BV249" s="1056"/>
      <c r="BW249" s="364"/>
      <c r="BX249" s="364"/>
      <c r="BY249" s="364"/>
      <c r="BZ249" s="364"/>
      <c r="CA249" s="364"/>
      <c r="CB249" s="364"/>
      <c r="CC249" s="364"/>
      <c r="CD249" s="364"/>
      <c r="CE249" s="364"/>
      <c r="CF249" s="364"/>
      <c r="CG249" s="364"/>
      <c r="CH249" s="364"/>
      <c r="CI249" s="364"/>
    </row>
    <row r="250" spans="1:87" s="374" customFormat="1" ht="12.75" customHeight="1">
      <c r="A250" s="1061"/>
      <c r="B250" s="1191"/>
      <c r="C250" s="1205"/>
      <c r="D250" s="389" t="s">
        <v>3519</v>
      </c>
      <c r="E250" s="388"/>
      <c r="F250" s="387">
        <v>191140</v>
      </c>
      <c r="G250" s="386"/>
      <c r="H250" s="387">
        <v>184120</v>
      </c>
      <c r="I250" s="386"/>
      <c r="J250" s="583" t="s">
        <v>3595</v>
      </c>
      <c r="K250" s="383">
        <v>1800</v>
      </c>
      <c r="L250" s="385"/>
      <c r="M250" s="384" t="s">
        <v>50</v>
      </c>
      <c r="N250" s="383">
        <v>1730</v>
      </c>
      <c r="O250" s="385"/>
      <c r="P250" s="384" t="s">
        <v>50</v>
      </c>
      <c r="Q250" s="380"/>
      <c r="R250" s="392"/>
      <c r="S250" s="487"/>
      <c r="T250" s="1082"/>
      <c r="U250" s="581"/>
      <c r="V250" s="593" t="s">
        <v>73</v>
      </c>
      <c r="W250" s="1032"/>
      <c r="X250" s="596" t="s">
        <v>73</v>
      </c>
      <c r="Y250" s="602"/>
      <c r="Z250" s="1035"/>
      <c r="AA250" s="593"/>
      <c r="AB250" s="1032"/>
      <c r="AC250" s="1212"/>
      <c r="AD250" s="492"/>
      <c r="AE250" s="1032"/>
      <c r="AF250" s="1200"/>
      <c r="AG250" s="1194"/>
      <c r="AH250" s="586" t="s">
        <v>49</v>
      </c>
      <c r="AI250" s="462">
        <v>2300</v>
      </c>
      <c r="AJ250" s="461">
        <v>2600</v>
      </c>
      <c r="AK250" s="463">
        <v>1600</v>
      </c>
      <c r="AL250" s="461">
        <v>1600</v>
      </c>
      <c r="AM250" s="1194"/>
      <c r="AN250" s="586" t="s">
        <v>48</v>
      </c>
      <c r="AO250" s="462">
        <v>2700</v>
      </c>
      <c r="AP250" s="461">
        <v>3000</v>
      </c>
      <c r="AQ250" s="460">
        <v>1900</v>
      </c>
      <c r="AR250" s="459">
        <v>1900</v>
      </c>
      <c r="AS250" s="1032"/>
      <c r="AT250" s="593" t="s">
        <v>17</v>
      </c>
      <c r="AU250" s="485"/>
      <c r="AV250" s="414"/>
      <c r="AW250" s="1032"/>
      <c r="AX250" s="1197"/>
      <c r="AY250" s="1032"/>
      <c r="AZ250" s="1200"/>
      <c r="BA250" s="1032"/>
      <c r="BB250" s="593"/>
      <c r="BC250" s="1032"/>
      <c r="BD250" s="1207"/>
      <c r="BE250" s="1032"/>
      <c r="BF250" s="604"/>
      <c r="BG250" s="1032"/>
      <c r="BH250" s="458" t="s">
        <v>3692</v>
      </c>
      <c r="BI250" s="1032"/>
      <c r="BJ250" s="458" t="s">
        <v>3692</v>
      </c>
      <c r="BK250" s="1032"/>
      <c r="BL250" s="1197"/>
      <c r="BM250" s="1032"/>
      <c r="BN250" s="1200"/>
      <c r="BO250" s="1032"/>
      <c r="BP250" s="1206"/>
      <c r="BQ250" s="457"/>
      <c r="BR250" s="412"/>
      <c r="BS250" s="581"/>
      <c r="BT250" s="580"/>
      <c r="BU250" s="580"/>
      <c r="BV250" s="1056"/>
      <c r="BW250" s="364"/>
      <c r="BX250" s="364"/>
      <c r="BY250" s="364"/>
      <c r="BZ250" s="364"/>
      <c r="CA250" s="364"/>
      <c r="CB250" s="364"/>
      <c r="CC250" s="364"/>
      <c r="CD250" s="364"/>
      <c r="CE250" s="364"/>
      <c r="CF250" s="364"/>
      <c r="CG250" s="364"/>
      <c r="CH250" s="364"/>
      <c r="CI250" s="364"/>
    </row>
    <row r="251" spans="1:87" s="374" customFormat="1" ht="12.75" customHeight="1">
      <c r="A251" s="1061"/>
      <c r="B251" s="1190" t="s">
        <v>3531</v>
      </c>
      <c r="C251" s="1076" t="s">
        <v>59</v>
      </c>
      <c r="D251" s="402" t="s">
        <v>3470</v>
      </c>
      <c r="E251" s="388"/>
      <c r="F251" s="401">
        <v>48090</v>
      </c>
      <c r="G251" s="400">
        <v>55360</v>
      </c>
      <c r="H251" s="401">
        <v>41950</v>
      </c>
      <c r="I251" s="400">
        <v>49220</v>
      </c>
      <c r="J251" s="583" t="s">
        <v>3595</v>
      </c>
      <c r="K251" s="399">
        <v>450</v>
      </c>
      <c r="L251" s="398">
        <v>520</v>
      </c>
      <c r="M251" s="397" t="s">
        <v>50</v>
      </c>
      <c r="N251" s="399">
        <v>390</v>
      </c>
      <c r="O251" s="398">
        <v>460</v>
      </c>
      <c r="P251" s="397" t="s">
        <v>50</v>
      </c>
      <c r="Q251" s="583" t="s">
        <v>3595</v>
      </c>
      <c r="R251" s="396">
        <v>7270</v>
      </c>
      <c r="S251" s="484">
        <v>70</v>
      </c>
      <c r="T251" s="1082"/>
      <c r="U251" s="581"/>
      <c r="V251" s="593">
        <v>379800</v>
      </c>
      <c r="W251" s="1032"/>
      <c r="X251" s="596">
        <v>3790</v>
      </c>
      <c r="Y251" s="485"/>
      <c r="Z251" s="1035"/>
      <c r="AA251" s="596"/>
      <c r="AB251" s="1032" t="s">
        <v>3595</v>
      </c>
      <c r="AC251" s="1213">
        <v>11690</v>
      </c>
      <c r="AD251" s="496"/>
      <c r="AE251" s="1032" t="s">
        <v>3595</v>
      </c>
      <c r="AF251" s="1198">
        <v>40</v>
      </c>
      <c r="AG251" s="1194" t="s">
        <v>3595</v>
      </c>
      <c r="AH251" s="483" t="s">
        <v>58</v>
      </c>
      <c r="AI251" s="482">
        <v>3100</v>
      </c>
      <c r="AJ251" s="481">
        <v>3400</v>
      </c>
      <c r="AK251" s="471">
        <v>2100</v>
      </c>
      <c r="AL251" s="469">
        <v>2100</v>
      </c>
      <c r="AM251" s="1194" t="s">
        <v>3595</v>
      </c>
      <c r="AN251" s="483" t="s">
        <v>57</v>
      </c>
      <c r="AO251" s="482">
        <v>7100</v>
      </c>
      <c r="AP251" s="481">
        <v>7900</v>
      </c>
      <c r="AQ251" s="468">
        <v>4900</v>
      </c>
      <c r="AR251" s="467">
        <v>4900</v>
      </c>
      <c r="AS251" s="1032"/>
      <c r="AT251" s="593">
        <v>6130</v>
      </c>
      <c r="AU251" s="1194" t="s">
        <v>3595</v>
      </c>
      <c r="AV251" s="1209">
        <v>4500</v>
      </c>
      <c r="AW251" s="1032" t="s">
        <v>3595</v>
      </c>
      <c r="AX251" s="1195">
        <v>2700</v>
      </c>
      <c r="AY251" s="1032" t="s">
        <v>3595</v>
      </c>
      <c r="AZ251" s="1198">
        <v>30</v>
      </c>
      <c r="BA251" s="1032"/>
      <c r="BB251" s="593"/>
      <c r="BC251" s="1032" t="s">
        <v>3601</v>
      </c>
      <c r="BD251" s="1202" t="s">
        <v>56</v>
      </c>
      <c r="BE251" s="1032" t="s">
        <v>3601</v>
      </c>
      <c r="BF251" s="390"/>
      <c r="BG251" s="1032" t="s">
        <v>3601</v>
      </c>
      <c r="BH251" s="390"/>
      <c r="BI251" s="1032" t="s">
        <v>3601</v>
      </c>
      <c r="BJ251" s="390"/>
      <c r="BK251" s="1032" t="s">
        <v>3595</v>
      </c>
      <c r="BL251" s="1195">
        <v>3150</v>
      </c>
      <c r="BM251" s="1032" t="s">
        <v>8</v>
      </c>
      <c r="BN251" s="1198">
        <v>30</v>
      </c>
      <c r="BO251" s="1032"/>
      <c r="BP251" s="1202" t="s">
        <v>3693</v>
      </c>
      <c r="BQ251" s="457"/>
      <c r="BR251" s="412"/>
      <c r="BS251" s="581"/>
      <c r="BT251" s="580"/>
      <c r="BU251" s="580"/>
      <c r="BV251" s="1056"/>
      <c r="BW251" s="364"/>
      <c r="BX251" s="364"/>
      <c r="BY251" s="364"/>
      <c r="BZ251" s="364"/>
      <c r="CA251" s="364"/>
      <c r="CB251" s="364"/>
      <c r="CC251" s="364"/>
      <c r="CD251" s="364"/>
      <c r="CE251" s="364"/>
      <c r="CF251" s="364"/>
      <c r="CG251" s="364"/>
      <c r="CH251" s="364"/>
      <c r="CI251" s="364"/>
    </row>
    <row r="252" spans="1:87" s="374" customFormat="1" ht="12.75" customHeight="1">
      <c r="A252" s="1061"/>
      <c r="B252" s="1191"/>
      <c r="C252" s="1077"/>
      <c r="D252" s="478" t="s">
        <v>3469</v>
      </c>
      <c r="E252" s="388"/>
      <c r="F252" s="477">
        <v>55360</v>
      </c>
      <c r="G252" s="476">
        <v>114050</v>
      </c>
      <c r="H252" s="477">
        <v>49220</v>
      </c>
      <c r="I252" s="476">
        <v>107910</v>
      </c>
      <c r="J252" s="583" t="s">
        <v>3595</v>
      </c>
      <c r="K252" s="475">
        <v>520</v>
      </c>
      <c r="L252" s="474">
        <v>1030</v>
      </c>
      <c r="M252" s="473" t="s">
        <v>50</v>
      </c>
      <c r="N252" s="475">
        <v>460</v>
      </c>
      <c r="O252" s="474">
        <v>970</v>
      </c>
      <c r="P252" s="473" t="s">
        <v>50</v>
      </c>
      <c r="Q252" s="583" t="s">
        <v>3595</v>
      </c>
      <c r="R252" s="383">
        <v>7270</v>
      </c>
      <c r="S252" s="480">
        <v>70</v>
      </c>
      <c r="T252" s="1082"/>
      <c r="U252" s="581"/>
      <c r="V252" s="488"/>
      <c r="W252" s="1032"/>
      <c r="X252" s="490"/>
      <c r="Y252" s="489"/>
      <c r="Z252" s="1035"/>
      <c r="AA252" s="488"/>
      <c r="AB252" s="1032"/>
      <c r="AC252" s="1214"/>
      <c r="AD252" s="495">
        <v>10010</v>
      </c>
      <c r="AE252" s="1032"/>
      <c r="AF252" s="1199"/>
      <c r="AG252" s="1194"/>
      <c r="AH252" s="429" t="s">
        <v>55</v>
      </c>
      <c r="AI252" s="470">
        <v>3000</v>
      </c>
      <c r="AJ252" s="469">
        <v>3300</v>
      </c>
      <c r="AK252" s="471">
        <v>2100</v>
      </c>
      <c r="AL252" s="469">
        <v>2100</v>
      </c>
      <c r="AM252" s="1194"/>
      <c r="AN252" s="429" t="s">
        <v>54</v>
      </c>
      <c r="AO252" s="470">
        <v>3900</v>
      </c>
      <c r="AP252" s="469">
        <v>4300</v>
      </c>
      <c r="AQ252" s="468">
        <v>2700</v>
      </c>
      <c r="AR252" s="467">
        <v>2700</v>
      </c>
      <c r="AS252" s="1032"/>
      <c r="AT252" s="488"/>
      <c r="AU252" s="1194"/>
      <c r="AV252" s="1210"/>
      <c r="AW252" s="1032"/>
      <c r="AX252" s="1196"/>
      <c r="AY252" s="1032"/>
      <c r="AZ252" s="1199"/>
      <c r="BA252" s="1032"/>
      <c r="BB252" s="488"/>
      <c r="BC252" s="1032"/>
      <c r="BD252" s="1203"/>
      <c r="BE252" s="1032"/>
      <c r="BF252" s="479">
        <v>1590</v>
      </c>
      <c r="BG252" s="1032"/>
      <c r="BH252" s="479">
        <v>5450</v>
      </c>
      <c r="BI252" s="1032"/>
      <c r="BJ252" s="479">
        <v>3430</v>
      </c>
      <c r="BK252" s="1032"/>
      <c r="BL252" s="1196"/>
      <c r="BM252" s="1032"/>
      <c r="BN252" s="1199"/>
      <c r="BO252" s="1032"/>
      <c r="BP252" s="1203"/>
      <c r="BQ252" s="457"/>
      <c r="BR252" s="412"/>
      <c r="BS252" s="581"/>
      <c r="BT252" s="580"/>
      <c r="BU252" s="580"/>
      <c r="BV252" s="1056"/>
      <c r="BW252" s="364"/>
      <c r="BX252" s="364"/>
      <c r="BY252" s="364"/>
      <c r="BZ252" s="364"/>
      <c r="CA252" s="364"/>
      <c r="CB252" s="364"/>
      <c r="CC252" s="364"/>
      <c r="CD252" s="364"/>
      <c r="CE252" s="364"/>
      <c r="CF252" s="364"/>
      <c r="CG252" s="364"/>
      <c r="CH252" s="364"/>
      <c r="CI252" s="364"/>
    </row>
    <row r="253" spans="1:87" s="374" customFormat="1" ht="12.75" customHeight="1">
      <c r="A253" s="1061"/>
      <c r="B253" s="1191"/>
      <c r="C253" s="1204" t="s">
        <v>53</v>
      </c>
      <c r="D253" s="478" t="s">
        <v>3520</v>
      </c>
      <c r="E253" s="388"/>
      <c r="F253" s="477">
        <v>114050</v>
      </c>
      <c r="G253" s="476">
        <v>186760</v>
      </c>
      <c r="H253" s="477">
        <v>107910</v>
      </c>
      <c r="I253" s="476">
        <v>180620</v>
      </c>
      <c r="J253" s="583" t="s">
        <v>3595</v>
      </c>
      <c r="K253" s="475">
        <v>1030</v>
      </c>
      <c r="L253" s="474">
        <v>1750</v>
      </c>
      <c r="M253" s="473" t="s">
        <v>50</v>
      </c>
      <c r="N253" s="475">
        <v>970</v>
      </c>
      <c r="O253" s="474">
        <v>1690</v>
      </c>
      <c r="P253" s="473" t="s">
        <v>50</v>
      </c>
      <c r="Q253" s="380"/>
      <c r="R253" s="392"/>
      <c r="S253" s="455"/>
      <c r="T253" s="1082"/>
      <c r="U253" s="581"/>
      <c r="V253" s="593" t="s">
        <v>72</v>
      </c>
      <c r="W253" s="1032"/>
      <c r="X253" s="596" t="s">
        <v>72</v>
      </c>
      <c r="Y253" s="602"/>
      <c r="Z253" s="1035"/>
      <c r="AA253" s="593"/>
      <c r="AB253" s="1032" t="s">
        <v>3595</v>
      </c>
      <c r="AC253" s="1211">
        <v>10010</v>
      </c>
      <c r="AD253" s="493"/>
      <c r="AE253" s="1032"/>
      <c r="AF253" s="1199">
        <v>0</v>
      </c>
      <c r="AG253" s="1194"/>
      <c r="AH253" s="429" t="s">
        <v>52</v>
      </c>
      <c r="AI253" s="470">
        <v>2800</v>
      </c>
      <c r="AJ253" s="469">
        <v>3100</v>
      </c>
      <c r="AK253" s="471">
        <v>1900</v>
      </c>
      <c r="AL253" s="469">
        <v>1900</v>
      </c>
      <c r="AM253" s="1194"/>
      <c r="AN253" s="429" t="s">
        <v>51</v>
      </c>
      <c r="AO253" s="470">
        <v>3400</v>
      </c>
      <c r="AP253" s="469">
        <v>3800</v>
      </c>
      <c r="AQ253" s="468">
        <v>2300</v>
      </c>
      <c r="AR253" s="467">
        <v>2300</v>
      </c>
      <c r="AS253" s="1032"/>
      <c r="AT253" s="593" t="s">
        <v>18</v>
      </c>
      <c r="AU253" s="485"/>
      <c r="AV253" s="571"/>
      <c r="AW253" s="1032"/>
      <c r="AX253" s="1196"/>
      <c r="AY253" s="1032"/>
      <c r="AZ253" s="1199"/>
      <c r="BA253" s="1032"/>
      <c r="BB253" s="593"/>
      <c r="BC253" s="1032"/>
      <c r="BD253" s="1206">
        <v>0.06</v>
      </c>
      <c r="BE253" s="1032"/>
      <c r="BF253" s="466">
        <v>10</v>
      </c>
      <c r="BG253" s="1032"/>
      <c r="BH253" s="466">
        <v>50</v>
      </c>
      <c r="BI253" s="1032"/>
      <c r="BJ253" s="466">
        <v>30</v>
      </c>
      <c r="BK253" s="1032"/>
      <c r="BL253" s="1196"/>
      <c r="BM253" s="1032"/>
      <c r="BN253" s="1199"/>
      <c r="BO253" s="1032"/>
      <c r="BP253" s="1206">
        <v>0.89</v>
      </c>
      <c r="BQ253" s="457"/>
      <c r="BR253" s="412"/>
      <c r="BS253" s="581"/>
      <c r="BT253" s="580"/>
      <c r="BU253" s="580"/>
      <c r="BV253" s="1056"/>
      <c r="BW253" s="364"/>
      <c r="BX253" s="364"/>
      <c r="BY253" s="364"/>
      <c r="BZ253" s="364"/>
      <c r="CA253" s="364"/>
      <c r="CB253" s="364"/>
      <c r="CC253" s="364"/>
      <c r="CD253" s="364"/>
      <c r="CE253" s="364"/>
      <c r="CF253" s="364"/>
      <c r="CG253" s="364"/>
      <c r="CH253" s="364"/>
      <c r="CI253" s="364"/>
    </row>
    <row r="254" spans="1:87" s="374" customFormat="1" ht="12.75" customHeight="1">
      <c r="A254" s="1061"/>
      <c r="B254" s="1191"/>
      <c r="C254" s="1205"/>
      <c r="D254" s="389" t="s">
        <v>3519</v>
      </c>
      <c r="E254" s="388"/>
      <c r="F254" s="387">
        <v>186760</v>
      </c>
      <c r="G254" s="386"/>
      <c r="H254" s="387">
        <v>180620</v>
      </c>
      <c r="I254" s="386"/>
      <c r="J254" s="583" t="s">
        <v>3595</v>
      </c>
      <c r="K254" s="383">
        <v>1750</v>
      </c>
      <c r="L254" s="385"/>
      <c r="M254" s="384" t="s">
        <v>50</v>
      </c>
      <c r="N254" s="383">
        <v>1690</v>
      </c>
      <c r="O254" s="385"/>
      <c r="P254" s="384" t="s">
        <v>50</v>
      </c>
      <c r="Q254" s="380"/>
      <c r="R254" s="392"/>
      <c r="S254" s="487"/>
      <c r="T254" s="1082"/>
      <c r="U254" s="581"/>
      <c r="V254" s="593">
        <v>415400</v>
      </c>
      <c r="W254" s="1032"/>
      <c r="X254" s="596">
        <v>4150</v>
      </c>
      <c r="Y254" s="485"/>
      <c r="Z254" s="1035"/>
      <c r="AA254" s="596"/>
      <c r="AB254" s="1032"/>
      <c r="AC254" s="1212"/>
      <c r="AD254" s="492"/>
      <c r="AE254" s="1032"/>
      <c r="AF254" s="1200"/>
      <c r="AG254" s="1194"/>
      <c r="AH254" s="586" t="s">
        <v>49</v>
      </c>
      <c r="AI254" s="462">
        <v>2700</v>
      </c>
      <c r="AJ254" s="461">
        <v>2900</v>
      </c>
      <c r="AK254" s="463">
        <v>1800</v>
      </c>
      <c r="AL254" s="461">
        <v>1800</v>
      </c>
      <c r="AM254" s="1194"/>
      <c r="AN254" s="586" t="s">
        <v>48</v>
      </c>
      <c r="AO254" s="462">
        <v>3000</v>
      </c>
      <c r="AP254" s="461">
        <v>3400</v>
      </c>
      <c r="AQ254" s="460">
        <v>2100</v>
      </c>
      <c r="AR254" s="459">
        <v>2100</v>
      </c>
      <c r="AS254" s="1032"/>
      <c r="AT254" s="593">
        <v>5220</v>
      </c>
      <c r="AU254" s="485"/>
      <c r="AV254" s="414"/>
      <c r="AW254" s="1032"/>
      <c r="AX254" s="1197"/>
      <c r="AY254" s="1032"/>
      <c r="AZ254" s="1200"/>
      <c r="BA254" s="1032"/>
      <c r="BB254" s="593"/>
      <c r="BC254" s="1032"/>
      <c r="BD254" s="1207"/>
      <c r="BE254" s="1032"/>
      <c r="BF254" s="604"/>
      <c r="BG254" s="1032"/>
      <c r="BH254" s="458" t="s">
        <v>3692</v>
      </c>
      <c r="BI254" s="1032"/>
      <c r="BJ254" s="458" t="s">
        <v>3692</v>
      </c>
      <c r="BK254" s="1032"/>
      <c r="BL254" s="1197"/>
      <c r="BM254" s="1032"/>
      <c r="BN254" s="1200"/>
      <c r="BO254" s="1032"/>
      <c r="BP254" s="1206"/>
      <c r="BQ254" s="457"/>
      <c r="BR254" s="412"/>
      <c r="BS254" s="581"/>
      <c r="BT254" s="580"/>
      <c r="BU254" s="580"/>
      <c r="BV254" s="1056"/>
      <c r="BW254" s="364"/>
      <c r="BX254" s="364"/>
      <c r="BY254" s="364"/>
      <c r="BZ254" s="364"/>
      <c r="CA254" s="364"/>
      <c r="CB254" s="364"/>
      <c r="CC254" s="364"/>
      <c r="CD254" s="364"/>
      <c r="CE254" s="364"/>
      <c r="CF254" s="364"/>
      <c r="CG254" s="364"/>
      <c r="CH254" s="364"/>
      <c r="CI254" s="364"/>
    </row>
    <row r="255" spans="1:87" s="374" customFormat="1" ht="12.75" customHeight="1">
      <c r="A255" s="1061"/>
      <c r="B255" s="1201" t="s">
        <v>3530</v>
      </c>
      <c r="C255" s="1076" t="s">
        <v>59</v>
      </c>
      <c r="D255" s="402" t="s">
        <v>3470</v>
      </c>
      <c r="E255" s="388"/>
      <c r="F255" s="401">
        <v>44640</v>
      </c>
      <c r="G255" s="400">
        <v>51910</v>
      </c>
      <c r="H255" s="401">
        <v>39180</v>
      </c>
      <c r="I255" s="400">
        <v>46450</v>
      </c>
      <c r="J255" s="583" t="s">
        <v>3595</v>
      </c>
      <c r="K255" s="399">
        <v>420</v>
      </c>
      <c r="L255" s="398">
        <v>490</v>
      </c>
      <c r="M255" s="397" t="s">
        <v>50</v>
      </c>
      <c r="N255" s="399">
        <v>360</v>
      </c>
      <c r="O255" s="398">
        <v>430</v>
      </c>
      <c r="P255" s="397" t="s">
        <v>50</v>
      </c>
      <c r="Q255" s="583" t="s">
        <v>3595</v>
      </c>
      <c r="R255" s="396">
        <v>7270</v>
      </c>
      <c r="S255" s="484">
        <v>70</v>
      </c>
      <c r="T255" s="1082"/>
      <c r="U255" s="581"/>
      <c r="V255" s="488"/>
      <c r="W255" s="1032"/>
      <c r="X255" s="490"/>
      <c r="Y255" s="489"/>
      <c r="Z255" s="1035"/>
      <c r="AA255" s="488"/>
      <c r="AB255" s="1032" t="s">
        <v>3595</v>
      </c>
      <c r="AC255" s="1213">
        <v>11140</v>
      </c>
      <c r="AD255" s="496"/>
      <c r="AE255" s="1032" t="s">
        <v>3595</v>
      </c>
      <c r="AF255" s="1198">
        <v>40</v>
      </c>
      <c r="AG255" s="1194" t="s">
        <v>3595</v>
      </c>
      <c r="AH255" s="483" t="s">
        <v>58</v>
      </c>
      <c r="AI255" s="482">
        <v>2700</v>
      </c>
      <c r="AJ255" s="481">
        <v>3000</v>
      </c>
      <c r="AK255" s="471">
        <v>1900</v>
      </c>
      <c r="AL255" s="469">
        <v>1900</v>
      </c>
      <c r="AM255" s="1194" t="s">
        <v>3595</v>
      </c>
      <c r="AN255" s="483" t="s">
        <v>57</v>
      </c>
      <c r="AO255" s="482">
        <v>6300</v>
      </c>
      <c r="AP255" s="481">
        <v>7100</v>
      </c>
      <c r="AQ255" s="468">
        <v>4400</v>
      </c>
      <c r="AR255" s="467">
        <v>4400</v>
      </c>
      <c r="AS255" s="1032"/>
      <c r="AT255" s="488"/>
      <c r="AU255" s="1194" t="s">
        <v>3595</v>
      </c>
      <c r="AV255" s="1209">
        <v>4500</v>
      </c>
      <c r="AW255" s="1032" t="s">
        <v>3595</v>
      </c>
      <c r="AX255" s="1195">
        <v>2400</v>
      </c>
      <c r="AY255" s="1032" t="s">
        <v>3595</v>
      </c>
      <c r="AZ255" s="1198">
        <v>20</v>
      </c>
      <c r="BA255" s="1032"/>
      <c r="BB255" s="488"/>
      <c r="BC255" s="1032" t="s">
        <v>3601</v>
      </c>
      <c r="BD255" s="1202" t="s">
        <v>56</v>
      </c>
      <c r="BE255" s="1032" t="s">
        <v>3601</v>
      </c>
      <c r="BF255" s="390"/>
      <c r="BG255" s="1032" t="s">
        <v>3601</v>
      </c>
      <c r="BH255" s="390"/>
      <c r="BI255" s="1032" t="s">
        <v>3601</v>
      </c>
      <c r="BJ255" s="390"/>
      <c r="BK255" s="1032" t="s">
        <v>3595</v>
      </c>
      <c r="BL255" s="1195">
        <v>2800</v>
      </c>
      <c r="BM255" s="1032" t="s">
        <v>8</v>
      </c>
      <c r="BN255" s="1198">
        <v>20</v>
      </c>
      <c r="BO255" s="1032"/>
      <c r="BP255" s="1202" t="s">
        <v>3693</v>
      </c>
      <c r="BQ255" s="457"/>
      <c r="BR255" s="412"/>
      <c r="BS255" s="581"/>
      <c r="BT255" s="580"/>
      <c r="BU255" s="580"/>
      <c r="BV255" s="1056"/>
      <c r="BW255" s="364"/>
      <c r="BX255" s="364"/>
      <c r="BY255" s="364"/>
      <c r="BZ255" s="364"/>
      <c r="CA255" s="364"/>
      <c r="CB255" s="364"/>
      <c r="CC255" s="364"/>
      <c r="CD255" s="364"/>
      <c r="CE255" s="364"/>
      <c r="CF255" s="364"/>
      <c r="CG255" s="364"/>
      <c r="CH255" s="364"/>
      <c r="CI255" s="364"/>
    </row>
    <row r="256" spans="1:87" s="374" customFormat="1" ht="12.75" customHeight="1">
      <c r="A256" s="1061"/>
      <c r="B256" s="1191"/>
      <c r="C256" s="1077"/>
      <c r="D256" s="478" t="s">
        <v>3469</v>
      </c>
      <c r="E256" s="388"/>
      <c r="F256" s="477">
        <v>51910</v>
      </c>
      <c r="G256" s="476">
        <v>110600</v>
      </c>
      <c r="H256" s="477">
        <v>46450</v>
      </c>
      <c r="I256" s="476">
        <v>105140</v>
      </c>
      <c r="J256" s="583" t="s">
        <v>3595</v>
      </c>
      <c r="K256" s="475">
        <v>490</v>
      </c>
      <c r="L256" s="474">
        <v>1000</v>
      </c>
      <c r="M256" s="473" t="s">
        <v>50</v>
      </c>
      <c r="N256" s="475">
        <v>430</v>
      </c>
      <c r="O256" s="474">
        <v>940</v>
      </c>
      <c r="P256" s="473" t="s">
        <v>50</v>
      </c>
      <c r="Q256" s="583" t="s">
        <v>3595</v>
      </c>
      <c r="R256" s="383">
        <v>7270</v>
      </c>
      <c r="S256" s="480">
        <v>70</v>
      </c>
      <c r="T256" s="1082"/>
      <c r="U256" s="581"/>
      <c r="V256" s="593" t="s">
        <v>71</v>
      </c>
      <c r="W256" s="1032"/>
      <c r="X256" s="596" t="s">
        <v>71</v>
      </c>
      <c r="Y256" s="602"/>
      <c r="Z256" s="1035"/>
      <c r="AA256" s="593" t="s">
        <v>70</v>
      </c>
      <c r="AB256" s="1032"/>
      <c r="AC256" s="1214"/>
      <c r="AD256" s="495">
        <v>9460</v>
      </c>
      <c r="AE256" s="1032"/>
      <c r="AF256" s="1199"/>
      <c r="AG256" s="1194"/>
      <c r="AH256" s="429" t="s">
        <v>55</v>
      </c>
      <c r="AI256" s="470">
        <v>2600</v>
      </c>
      <c r="AJ256" s="469">
        <v>2900</v>
      </c>
      <c r="AK256" s="471">
        <v>1800</v>
      </c>
      <c r="AL256" s="469">
        <v>1800</v>
      </c>
      <c r="AM256" s="1194"/>
      <c r="AN256" s="429" t="s">
        <v>54</v>
      </c>
      <c r="AO256" s="470">
        <v>3500</v>
      </c>
      <c r="AP256" s="469">
        <v>3900</v>
      </c>
      <c r="AQ256" s="468">
        <v>2400</v>
      </c>
      <c r="AR256" s="467">
        <v>2400</v>
      </c>
      <c r="AS256" s="1032"/>
      <c r="AT256" s="593" t="s">
        <v>19</v>
      </c>
      <c r="AU256" s="1194"/>
      <c r="AV256" s="1210"/>
      <c r="AW256" s="1032"/>
      <c r="AX256" s="1196"/>
      <c r="AY256" s="1032"/>
      <c r="AZ256" s="1199"/>
      <c r="BA256" s="1032"/>
      <c r="BB256" s="593"/>
      <c r="BC256" s="1032"/>
      <c r="BD256" s="1203"/>
      <c r="BE256" s="1032"/>
      <c r="BF256" s="479">
        <v>1410</v>
      </c>
      <c r="BG256" s="1032"/>
      <c r="BH256" s="479">
        <v>4840</v>
      </c>
      <c r="BI256" s="1032"/>
      <c r="BJ256" s="479">
        <v>3050</v>
      </c>
      <c r="BK256" s="1032"/>
      <c r="BL256" s="1196"/>
      <c r="BM256" s="1032"/>
      <c r="BN256" s="1199"/>
      <c r="BO256" s="1032"/>
      <c r="BP256" s="1203"/>
      <c r="BQ256" s="457"/>
      <c r="BR256" s="412"/>
      <c r="BS256" s="581"/>
      <c r="BT256" s="580"/>
      <c r="BU256" s="580"/>
      <c r="BV256" s="1056"/>
      <c r="BW256" s="364"/>
      <c r="BX256" s="364"/>
      <c r="BY256" s="364"/>
      <c r="BZ256" s="364"/>
      <c r="CA256" s="364"/>
      <c r="CB256" s="364"/>
      <c r="CC256" s="364"/>
      <c r="CD256" s="364"/>
      <c r="CE256" s="364"/>
      <c r="CF256" s="364"/>
      <c r="CG256" s="364"/>
      <c r="CH256" s="364"/>
      <c r="CI256" s="364"/>
    </row>
    <row r="257" spans="1:87" s="374" customFormat="1" ht="12.75" customHeight="1">
      <c r="A257" s="1061"/>
      <c r="B257" s="1191"/>
      <c r="C257" s="1204" t="s">
        <v>53</v>
      </c>
      <c r="D257" s="478" t="s">
        <v>3520</v>
      </c>
      <c r="E257" s="388"/>
      <c r="F257" s="477">
        <v>110600</v>
      </c>
      <c r="G257" s="476">
        <v>183310</v>
      </c>
      <c r="H257" s="477">
        <v>105140</v>
      </c>
      <c r="I257" s="476">
        <v>177850</v>
      </c>
      <c r="J257" s="583" t="s">
        <v>3595</v>
      </c>
      <c r="K257" s="475">
        <v>1000</v>
      </c>
      <c r="L257" s="474">
        <v>1720</v>
      </c>
      <c r="M257" s="473" t="s">
        <v>50</v>
      </c>
      <c r="N257" s="475">
        <v>940</v>
      </c>
      <c r="O257" s="474">
        <v>1660</v>
      </c>
      <c r="P257" s="473" t="s">
        <v>50</v>
      </c>
      <c r="Q257" s="380"/>
      <c r="R257" s="392"/>
      <c r="S257" s="455"/>
      <c r="T257" s="1082"/>
      <c r="U257" s="581"/>
      <c r="V257" s="593">
        <v>451000</v>
      </c>
      <c r="W257" s="1032"/>
      <c r="X257" s="596">
        <v>4510</v>
      </c>
      <c r="Y257" s="485"/>
      <c r="Z257" s="1035"/>
      <c r="AA257" s="494" t="s">
        <v>69</v>
      </c>
      <c r="AB257" s="1032" t="s">
        <v>3595</v>
      </c>
      <c r="AC257" s="1211">
        <v>9460</v>
      </c>
      <c r="AD257" s="493"/>
      <c r="AE257" s="1032"/>
      <c r="AF257" s="1199">
        <v>0</v>
      </c>
      <c r="AG257" s="1194"/>
      <c r="AH257" s="429" t="s">
        <v>52</v>
      </c>
      <c r="AI257" s="470">
        <v>2500</v>
      </c>
      <c r="AJ257" s="469">
        <v>2700</v>
      </c>
      <c r="AK257" s="471">
        <v>1700</v>
      </c>
      <c r="AL257" s="469">
        <v>1700</v>
      </c>
      <c r="AM257" s="1194"/>
      <c r="AN257" s="429" t="s">
        <v>51</v>
      </c>
      <c r="AO257" s="470">
        <v>3000</v>
      </c>
      <c r="AP257" s="469">
        <v>3400</v>
      </c>
      <c r="AQ257" s="468">
        <v>2100</v>
      </c>
      <c r="AR257" s="467">
        <v>2100</v>
      </c>
      <c r="AS257" s="1032"/>
      <c r="AT257" s="593">
        <v>4660</v>
      </c>
      <c r="AU257" s="485"/>
      <c r="AV257" s="571"/>
      <c r="AW257" s="1032"/>
      <c r="AX257" s="1196"/>
      <c r="AY257" s="1032"/>
      <c r="AZ257" s="1199"/>
      <c r="BA257" s="1032"/>
      <c r="BB257" s="1208" t="s">
        <v>3696</v>
      </c>
      <c r="BC257" s="1032"/>
      <c r="BD257" s="1206">
        <v>0.06</v>
      </c>
      <c r="BE257" s="1032"/>
      <c r="BF257" s="466">
        <v>10</v>
      </c>
      <c r="BG257" s="1032"/>
      <c r="BH257" s="466">
        <v>40</v>
      </c>
      <c r="BI257" s="1032"/>
      <c r="BJ257" s="466">
        <v>30</v>
      </c>
      <c r="BK257" s="1032"/>
      <c r="BL257" s="1196"/>
      <c r="BM257" s="1032"/>
      <c r="BN257" s="1199"/>
      <c r="BO257" s="1032"/>
      <c r="BP257" s="1206">
        <v>0.91</v>
      </c>
      <c r="BQ257" s="457"/>
      <c r="BR257" s="412"/>
      <c r="BS257" s="581"/>
      <c r="BT257" s="580"/>
      <c r="BU257" s="580"/>
      <c r="BV257" s="1056"/>
      <c r="BW257" s="364"/>
      <c r="BX257" s="364"/>
      <c r="BY257" s="364"/>
      <c r="BZ257" s="364"/>
      <c r="CA257" s="364"/>
      <c r="CB257" s="364"/>
      <c r="CC257" s="364"/>
      <c r="CD257" s="364"/>
      <c r="CE257" s="364"/>
      <c r="CF257" s="364"/>
      <c r="CG257" s="364"/>
      <c r="CH257" s="364"/>
      <c r="CI257" s="364"/>
    </row>
    <row r="258" spans="1:87" s="374" customFormat="1" ht="12.75" customHeight="1">
      <c r="A258" s="1061"/>
      <c r="B258" s="1191"/>
      <c r="C258" s="1205"/>
      <c r="D258" s="389" t="s">
        <v>3519</v>
      </c>
      <c r="E258" s="388"/>
      <c r="F258" s="387">
        <v>183310</v>
      </c>
      <c r="G258" s="386"/>
      <c r="H258" s="387">
        <v>177850</v>
      </c>
      <c r="I258" s="386"/>
      <c r="J258" s="583" t="s">
        <v>3595</v>
      </c>
      <c r="K258" s="383">
        <v>1720</v>
      </c>
      <c r="L258" s="385"/>
      <c r="M258" s="384" t="s">
        <v>50</v>
      </c>
      <c r="N258" s="383">
        <v>1660</v>
      </c>
      <c r="O258" s="385"/>
      <c r="P258" s="384" t="s">
        <v>50</v>
      </c>
      <c r="Q258" s="380"/>
      <c r="R258" s="392"/>
      <c r="S258" s="487"/>
      <c r="T258" s="1082"/>
      <c r="U258" s="581"/>
      <c r="V258" s="488"/>
      <c r="W258" s="1032"/>
      <c r="X258" s="490"/>
      <c r="Y258" s="489"/>
      <c r="Z258" s="1035"/>
      <c r="AA258" s="488"/>
      <c r="AB258" s="1032"/>
      <c r="AC258" s="1212"/>
      <c r="AD258" s="492"/>
      <c r="AE258" s="1032"/>
      <c r="AF258" s="1200"/>
      <c r="AG258" s="1194"/>
      <c r="AH258" s="586" t="s">
        <v>49</v>
      </c>
      <c r="AI258" s="462">
        <v>2400</v>
      </c>
      <c r="AJ258" s="461">
        <v>2600</v>
      </c>
      <c r="AK258" s="463">
        <v>1600</v>
      </c>
      <c r="AL258" s="461">
        <v>1600</v>
      </c>
      <c r="AM258" s="1194"/>
      <c r="AN258" s="586" t="s">
        <v>48</v>
      </c>
      <c r="AO258" s="462">
        <v>2700</v>
      </c>
      <c r="AP258" s="461">
        <v>3000</v>
      </c>
      <c r="AQ258" s="460">
        <v>1900</v>
      </c>
      <c r="AR258" s="459">
        <v>1900</v>
      </c>
      <c r="AS258" s="1032"/>
      <c r="AT258" s="488"/>
      <c r="AU258" s="485"/>
      <c r="AV258" s="414"/>
      <c r="AW258" s="1032"/>
      <c r="AX258" s="1197"/>
      <c r="AY258" s="1032"/>
      <c r="AZ258" s="1200"/>
      <c r="BA258" s="1032"/>
      <c r="BB258" s="1208"/>
      <c r="BC258" s="1032"/>
      <c r="BD258" s="1207"/>
      <c r="BE258" s="1032"/>
      <c r="BF258" s="604"/>
      <c r="BG258" s="1032"/>
      <c r="BH258" s="458" t="s">
        <v>3692</v>
      </c>
      <c r="BI258" s="1032"/>
      <c r="BJ258" s="458" t="s">
        <v>3692</v>
      </c>
      <c r="BK258" s="1032"/>
      <c r="BL258" s="1197"/>
      <c r="BM258" s="1032"/>
      <c r="BN258" s="1200"/>
      <c r="BO258" s="1032"/>
      <c r="BP258" s="1206"/>
      <c r="BQ258" s="457"/>
      <c r="BR258" s="412"/>
      <c r="BS258" s="581"/>
      <c r="BT258" s="580"/>
      <c r="BU258" s="580"/>
      <c r="BV258" s="1056"/>
      <c r="BW258" s="364"/>
      <c r="BX258" s="364"/>
      <c r="BY258" s="364"/>
      <c r="BZ258" s="364"/>
      <c r="CA258" s="364"/>
      <c r="CB258" s="364"/>
      <c r="CC258" s="364"/>
      <c r="CD258" s="364"/>
      <c r="CE258" s="364"/>
      <c r="CF258" s="364"/>
      <c r="CG258" s="364"/>
      <c r="CH258" s="364"/>
      <c r="CI258" s="364"/>
    </row>
    <row r="259" spans="1:87" s="374" customFormat="1" ht="12.75" customHeight="1">
      <c r="A259" s="1061"/>
      <c r="B259" s="1190" t="s">
        <v>3529</v>
      </c>
      <c r="C259" s="1076" t="s">
        <v>59</v>
      </c>
      <c r="D259" s="402" t="s">
        <v>3470</v>
      </c>
      <c r="E259" s="388"/>
      <c r="F259" s="401">
        <v>38690</v>
      </c>
      <c r="G259" s="400">
        <v>45960</v>
      </c>
      <c r="H259" s="401">
        <v>33780</v>
      </c>
      <c r="I259" s="400">
        <v>41050</v>
      </c>
      <c r="J259" s="583" t="s">
        <v>3595</v>
      </c>
      <c r="K259" s="399">
        <v>360</v>
      </c>
      <c r="L259" s="398">
        <v>430</v>
      </c>
      <c r="M259" s="397" t="s">
        <v>50</v>
      </c>
      <c r="N259" s="399">
        <v>310</v>
      </c>
      <c r="O259" s="398">
        <v>380</v>
      </c>
      <c r="P259" s="397" t="s">
        <v>50</v>
      </c>
      <c r="Q259" s="583" t="s">
        <v>3595</v>
      </c>
      <c r="R259" s="396">
        <v>7270</v>
      </c>
      <c r="S259" s="484">
        <v>70</v>
      </c>
      <c r="T259" s="1082"/>
      <c r="U259" s="581"/>
      <c r="V259" s="593" t="s">
        <v>68</v>
      </c>
      <c r="W259" s="1032"/>
      <c r="X259" s="596" t="s">
        <v>68</v>
      </c>
      <c r="Y259" s="602"/>
      <c r="Z259" s="1035"/>
      <c r="AA259" s="593"/>
      <c r="AB259" s="1192"/>
      <c r="AC259" s="392"/>
      <c r="AD259" s="392"/>
      <c r="AE259" s="1082"/>
      <c r="AF259" s="491"/>
      <c r="AG259" s="1193" t="s">
        <v>3595</v>
      </c>
      <c r="AH259" s="483" t="s">
        <v>58</v>
      </c>
      <c r="AI259" s="482">
        <v>2500</v>
      </c>
      <c r="AJ259" s="481">
        <v>2700</v>
      </c>
      <c r="AK259" s="471">
        <v>1700</v>
      </c>
      <c r="AL259" s="469">
        <v>1700</v>
      </c>
      <c r="AM259" s="1194" t="s">
        <v>3595</v>
      </c>
      <c r="AN259" s="483" t="s">
        <v>57</v>
      </c>
      <c r="AO259" s="482">
        <v>5500</v>
      </c>
      <c r="AP259" s="481">
        <v>6200</v>
      </c>
      <c r="AQ259" s="468">
        <v>3900</v>
      </c>
      <c r="AR259" s="467">
        <v>3900</v>
      </c>
      <c r="AS259" s="1032"/>
      <c r="AT259" s="593" t="s">
        <v>20</v>
      </c>
      <c r="AU259" s="1194" t="s">
        <v>3595</v>
      </c>
      <c r="AV259" s="1209">
        <v>4500</v>
      </c>
      <c r="AW259" s="1032" t="s">
        <v>3595</v>
      </c>
      <c r="AX259" s="1195">
        <v>2160</v>
      </c>
      <c r="AY259" s="1032" t="s">
        <v>3595</v>
      </c>
      <c r="AZ259" s="1198">
        <v>20</v>
      </c>
      <c r="BA259" s="1032"/>
      <c r="BB259" s="1215">
        <v>0.1</v>
      </c>
      <c r="BC259" s="1032" t="s">
        <v>3601</v>
      </c>
      <c r="BD259" s="1202" t="s">
        <v>56</v>
      </c>
      <c r="BE259" s="1032" t="s">
        <v>3601</v>
      </c>
      <c r="BF259" s="390"/>
      <c r="BG259" s="1032" t="s">
        <v>3601</v>
      </c>
      <c r="BH259" s="390"/>
      <c r="BI259" s="1032" t="s">
        <v>3601</v>
      </c>
      <c r="BJ259" s="390"/>
      <c r="BK259" s="1032" t="s">
        <v>3595</v>
      </c>
      <c r="BL259" s="1195">
        <v>2520</v>
      </c>
      <c r="BM259" s="1032" t="s">
        <v>8</v>
      </c>
      <c r="BN259" s="1198">
        <v>20</v>
      </c>
      <c r="BO259" s="1032"/>
      <c r="BP259" s="1202" t="s">
        <v>3693</v>
      </c>
      <c r="BQ259" s="457"/>
      <c r="BR259" s="412"/>
      <c r="BS259" s="581"/>
      <c r="BT259" s="580"/>
      <c r="BU259" s="580"/>
      <c r="BV259" s="1056"/>
      <c r="BW259" s="364"/>
      <c r="BX259" s="364"/>
      <c r="BY259" s="364"/>
      <c r="BZ259" s="364"/>
      <c r="CA259" s="364"/>
      <c r="CB259" s="364"/>
      <c r="CC259" s="364"/>
      <c r="CD259" s="364"/>
      <c r="CE259" s="364"/>
      <c r="CF259" s="364"/>
      <c r="CG259" s="364"/>
      <c r="CH259" s="364"/>
      <c r="CI259" s="364"/>
    </row>
    <row r="260" spans="1:87" s="374" customFormat="1" ht="12.75" customHeight="1">
      <c r="A260" s="1061"/>
      <c r="B260" s="1191"/>
      <c r="C260" s="1077"/>
      <c r="D260" s="478" t="s">
        <v>3469</v>
      </c>
      <c r="E260" s="388"/>
      <c r="F260" s="477">
        <v>45960</v>
      </c>
      <c r="G260" s="476">
        <v>104650</v>
      </c>
      <c r="H260" s="477">
        <v>41050</v>
      </c>
      <c r="I260" s="476">
        <v>99740</v>
      </c>
      <c r="J260" s="583" t="s">
        <v>3595</v>
      </c>
      <c r="K260" s="475">
        <v>430</v>
      </c>
      <c r="L260" s="474">
        <v>940</v>
      </c>
      <c r="M260" s="473" t="s">
        <v>50</v>
      </c>
      <c r="N260" s="475">
        <v>380</v>
      </c>
      <c r="O260" s="474">
        <v>890</v>
      </c>
      <c r="P260" s="473" t="s">
        <v>50</v>
      </c>
      <c r="Q260" s="583" t="s">
        <v>3595</v>
      </c>
      <c r="R260" s="383">
        <v>7270</v>
      </c>
      <c r="S260" s="480">
        <v>70</v>
      </c>
      <c r="T260" s="1082"/>
      <c r="U260" s="581"/>
      <c r="V260" s="593">
        <v>486500</v>
      </c>
      <c r="W260" s="1032"/>
      <c r="X260" s="596">
        <v>4860</v>
      </c>
      <c r="Y260" s="485"/>
      <c r="Z260" s="1035"/>
      <c r="AA260" s="596"/>
      <c r="AB260" s="1192"/>
      <c r="AC260" s="392"/>
      <c r="AD260" s="392"/>
      <c r="AE260" s="1082"/>
      <c r="AF260" s="464"/>
      <c r="AG260" s="1193"/>
      <c r="AH260" s="429" t="s">
        <v>55</v>
      </c>
      <c r="AI260" s="470">
        <v>2400</v>
      </c>
      <c r="AJ260" s="469">
        <v>2600</v>
      </c>
      <c r="AK260" s="471">
        <v>1600</v>
      </c>
      <c r="AL260" s="469">
        <v>1600</v>
      </c>
      <c r="AM260" s="1194"/>
      <c r="AN260" s="429" t="s">
        <v>54</v>
      </c>
      <c r="AO260" s="470">
        <v>3000</v>
      </c>
      <c r="AP260" s="469">
        <v>3400</v>
      </c>
      <c r="AQ260" s="468">
        <v>2100</v>
      </c>
      <c r="AR260" s="467">
        <v>2100</v>
      </c>
      <c r="AS260" s="1032"/>
      <c r="AT260" s="593">
        <v>4250</v>
      </c>
      <c r="AU260" s="1194"/>
      <c r="AV260" s="1210"/>
      <c r="AW260" s="1032"/>
      <c r="AX260" s="1196"/>
      <c r="AY260" s="1032"/>
      <c r="AZ260" s="1199"/>
      <c r="BA260" s="1032"/>
      <c r="BB260" s="1215"/>
      <c r="BC260" s="1032"/>
      <c r="BD260" s="1203"/>
      <c r="BE260" s="1032"/>
      <c r="BF260" s="479">
        <v>1270</v>
      </c>
      <c r="BG260" s="1032"/>
      <c r="BH260" s="479">
        <v>4360</v>
      </c>
      <c r="BI260" s="1032"/>
      <c r="BJ260" s="479">
        <v>2750</v>
      </c>
      <c r="BK260" s="1032"/>
      <c r="BL260" s="1196"/>
      <c r="BM260" s="1032"/>
      <c r="BN260" s="1199"/>
      <c r="BO260" s="1032"/>
      <c r="BP260" s="1203"/>
      <c r="BQ260" s="457"/>
      <c r="BR260" s="412"/>
      <c r="BS260" s="581"/>
      <c r="BT260" s="580"/>
      <c r="BU260" s="580"/>
      <c r="BV260" s="1056"/>
      <c r="BW260" s="364"/>
      <c r="BX260" s="364"/>
      <c r="BY260" s="364"/>
      <c r="BZ260" s="364"/>
      <c r="CA260" s="364"/>
      <c r="CB260" s="364"/>
      <c r="CC260" s="364"/>
      <c r="CD260" s="364"/>
      <c r="CE260" s="364"/>
      <c r="CF260" s="364"/>
      <c r="CG260" s="364"/>
      <c r="CH260" s="364"/>
      <c r="CI260" s="364"/>
    </row>
    <row r="261" spans="1:87" s="374" customFormat="1" ht="12.75" customHeight="1">
      <c r="A261" s="1061"/>
      <c r="B261" s="1191"/>
      <c r="C261" s="1204" t="s">
        <v>53</v>
      </c>
      <c r="D261" s="478" t="s">
        <v>3520</v>
      </c>
      <c r="E261" s="388"/>
      <c r="F261" s="477">
        <v>104650</v>
      </c>
      <c r="G261" s="476">
        <v>177360</v>
      </c>
      <c r="H261" s="477">
        <v>99740</v>
      </c>
      <c r="I261" s="476">
        <v>172450</v>
      </c>
      <c r="J261" s="583" t="s">
        <v>3595</v>
      </c>
      <c r="K261" s="475">
        <v>940</v>
      </c>
      <c r="L261" s="474">
        <v>1660</v>
      </c>
      <c r="M261" s="473" t="s">
        <v>50</v>
      </c>
      <c r="N261" s="475">
        <v>890</v>
      </c>
      <c r="O261" s="474">
        <v>1610</v>
      </c>
      <c r="P261" s="473" t="s">
        <v>50</v>
      </c>
      <c r="Q261" s="380"/>
      <c r="R261" s="392"/>
      <c r="S261" s="455"/>
      <c r="T261" s="1082"/>
      <c r="U261" s="581"/>
      <c r="V261" s="488"/>
      <c r="W261" s="1032"/>
      <c r="X261" s="490"/>
      <c r="Y261" s="489"/>
      <c r="Z261" s="1035"/>
      <c r="AA261" s="488"/>
      <c r="AB261" s="1192"/>
      <c r="AC261" s="392"/>
      <c r="AD261" s="392"/>
      <c r="AE261" s="1082"/>
      <c r="AF261" s="464"/>
      <c r="AG261" s="1193"/>
      <c r="AH261" s="429" t="s">
        <v>52</v>
      </c>
      <c r="AI261" s="470">
        <v>2200</v>
      </c>
      <c r="AJ261" s="469">
        <v>2400</v>
      </c>
      <c r="AK261" s="471">
        <v>1500</v>
      </c>
      <c r="AL261" s="469">
        <v>1500</v>
      </c>
      <c r="AM261" s="1194"/>
      <c r="AN261" s="429" t="s">
        <v>51</v>
      </c>
      <c r="AO261" s="470">
        <v>2600</v>
      </c>
      <c r="AP261" s="469">
        <v>2900</v>
      </c>
      <c r="AQ261" s="468">
        <v>1800</v>
      </c>
      <c r="AR261" s="467">
        <v>1800</v>
      </c>
      <c r="AS261" s="1032"/>
      <c r="AT261" s="488"/>
      <c r="AU261" s="485"/>
      <c r="AV261" s="571"/>
      <c r="AW261" s="1032"/>
      <c r="AX261" s="1196"/>
      <c r="AY261" s="1032"/>
      <c r="AZ261" s="1199"/>
      <c r="BA261" s="1032"/>
      <c r="BB261" s="488"/>
      <c r="BC261" s="1032"/>
      <c r="BD261" s="1206">
        <v>0.06</v>
      </c>
      <c r="BE261" s="1032"/>
      <c r="BF261" s="466">
        <v>10</v>
      </c>
      <c r="BG261" s="1032"/>
      <c r="BH261" s="466">
        <v>40</v>
      </c>
      <c r="BI261" s="1032"/>
      <c r="BJ261" s="466">
        <v>20</v>
      </c>
      <c r="BK261" s="1032"/>
      <c r="BL261" s="1196"/>
      <c r="BM261" s="1032"/>
      <c r="BN261" s="1199"/>
      <c r="BO261" s="1032"/>
      <c r="BP261" s="1206">
        <v>0.96</v>
      </c>
      <c r="BQ261" s="457"/>
      <c r="BR261" s="412"/>
      <c r="BS261" s="581"/>
      <c r="BT261" s="580"/>
      <c r="BU261" s="580"/>
      <c r="BV261" s="1056"/>
      <c r="BW261" s="364"/>
      <c r="BX261" s="364"/>
      <c r="BY261" s="364"/>
      <c r="BZ261" s="364"/>
      <c r="CA261" s="364"/>
      <c r="CB261" s="364"/>
      <c r="CC261" s="364"/>
      <c r="CD261" s="364"/>
      <c r="CE261" s="364"/>
      <c r="CF261" s="364"/>
      <c r="CG261" s="364"/>
      <c r="CH261" s="364"/>
      <c r="CI261" s="364"/>
    </row>
    <row r="262" spans="1:87" s="374" customFormat="1" ht="12.75" customHeight="1">
      <c r="A262" s="1061"/>
      <c r="B262" s="1191"/>
      <c r="C262" s="1205"/>
      <c r="D262" s="389" t="s">
        <v>3519</v>
      </c>
      <c r="E262" s="388"/>
      <c r="F262" s="387">
        <v>177360</v>
      </c>
      <c r="G262" s="386"/>
      <c r="H262" s="387">
        <v>172450</v>
      </c>
      <c r="I262" s="386"/>
      <c r="J262" s="583" t="s">
        <v>3595</v>
      </c>
      <c r="K262" s="383">
        <v>1660</v>
      </c>
      <c r="L262" s="385"/>
      <c r="M262" s="384" t="s">
        <v>50</v>
      </c>
      <c r="N262" s="383">
        <v>1610</v>
      </c>
      <c r="O262" s="385"/>
      <c r="P262" s="384" t="s">
        <v>50</v>
      </c>
      <c r="Q262" s="380"/>
      <c r="R262" s="392"/>
      <c r="S262" s="487"/>
      <c r="T262" s="1082"/>
      <c r="U262" s="581"/>
      <c r="V262" s="593" t="s">
        <v>67</v>
      </c>
      <c r="W262" s="1032"/>
      <c r="X262" s="596" t="s">
        <v>67</v>
      </c>
      <c r="Y262" s="602"/>
      <c r="Z262" s="1035"/>
      <c r="AA262" s="593"/>
      <c r="AB262" s="1192"/>
      <c r="AC262" s="392"/>
      <c r="AD262" s="392"/>
      <c r="AE262" s="1082"/>
      <c r="AF262" s="464"/>
      <c r="AG262" s="1193"/>
      <c r="AH262" s="586" t="s">
        <v>49</v>
      </c>
      <c r="AI262" s="462">
        <v>2100</v>
      </c>
      <c r="AJ262" s="461">
        <v>2300</v>
      </c>
      <c r="AK262" s="463">
        <v>1500</v>
      </c>
      <c r="AL262" s="461">
        <v>1500</v>
      </c>
      <c r="AM262" s="1194"/>
      <c r="AN262" s="586" t="s">
        <v>48</v>
      </c>
      <c r="AO262" s="462">
        <v>2400</v>
      </c>
      <c r="AP262" s="461">
        <v>2600</v>
      </c>
      <c r="AQ262" s="460">
        <v>1600</v>
      </c>
      <c r="AR262" s="459">
        <v>1600</v>
      </c>
      <c r="AS262" s="1032"/>
      <c r="AT262" s="593" t="s">
        <v>21</v>
      </c>
      <c r="AU262" s="485"/>
      <c r="AV262" s="414"/>
      <c r="AW262" s="1032"/>
      <c r="AX262" s="1197"/>
      <c r="AY262" s="1032"/>
      <c r="AZ262" s="1200"/>
      <c r="BA262" s="1032"/>
      <c r="BB262" s="593"/>
      <c r="BC262" s="1032"/>
      <c r="BD262" s="1207"/>
      <c r="BE262" s="1032"/>
      <c r="BF262" s="604"/>
      <c r="BG262" s="1032"/>
      <c r="BH262" s="458" t="s">
        <v>3692</v>
      </c>
      <c r="BI262" s="1032"/>
      <c r="BJ262" s="458" t="s">
        <v>3692</v>
      </c>
      <c r="BK262" s="1032"/>
      <c r="BL262" s="1197"/>
      <c r="BM262" s="1032"/>
      <c r="BN262" s="1200"/>
      <c r="BO262" s="1032"/>
      <c r="BP262" s="1206"/>
      <c r="BQ262" s="457"/>
      <c r="BR262" s="412"/>
      <c r="BS262" s="581"/>
      <c r="BT262" s="580"/>
      <c r="BU262" s="580"/>
      <c r="BV262" s="1056"/>
      <c r="BW262" s="364"/>
      <c r="BX262" s="364"/>
      <c r="BY262" s="364"/>
      <c r="BZ262" s="364"/>
      <c r="CA262" s="364"/>
      <c r="CB262" s="364"/>
      <c r="CC262" s="364"/>
      <c r="CD262" s="364"/>
      <c r="CE262" s="364"/>
      <c r="CF262" s="364"/>
      <c r="CG262" s="364"/>
      <c r="CH262" s="364"/>
      <c r="CI262" s="364"/>
    </row>
    <row r="263" spans="1:87" s="374" customFormat="1" ht="12.75" customHeight="1">
      <c r="A263" s="1061"/>
      <c r="B263" s="1190" t="s">
        <v>3528</v>
      </c>
      <c r="C263" s="1076" t="s">
        <v>59</v>
      </c>
      <c r="D263" s="402" t="s">
        <v>3470</v>
      </c>
      <c r="E263" s="388"/>
      <c r="F263" s="401">
        <v>36760</v>
      </c>
      <c r="G263" s="400">
        <v>44030</v>
      </c>
      <c r="H263" s="401">
        <v>32290</v>
      </c>
      <c r="I263" s="400">
        <v>39560</v>
      </c>
      <c r="J263" s="583" t="s">
        <v>3595</v>
      </c>
      <c r="K263" s="399">
        <v>340</v>
      </c>
      <c r="L263" s="398">
        <v>410</v>
      </c>
      <c r="M263" s="397" t="s">
        <v>50</v>
      </c>
      <c r="N263" s="399">
        <v>290</v>
      </c>
      <c r="O263" s="398">
        <v>360</v>
      </c>
      <c r="P263" s="397" t="s">
        <v>50</v>
      </c>
      <c r="Q263" s="583" t="s">
        <v>3595</v>
      </c>
      <c r="R263" s="396">
        <v>7270</v>
      </c>
      <c r="S263" s="484">
        <v>70</v>
      </c>
      <c r="T263" s="1082"/>
      <c r="U263" s="581"/>
      <c r="V263" s="593">
        <v>522100</v>
      </c>
      <c r="W263" s="1032"/>
      <c r="X263" s="596">
        <v>5220</v>
      </c>
      <c r="Y263" s="485"/>
      <c r="Z263" s="1035"/>
      <c r="AA263" s="596"/>
      <c r="AB263" s="1192"/>
      <c r="AC263" s="392"/>
      <c r="AD263" s="392"/>
      <c r="AE263" s="1082"/>
      <c r="AF263" s="464"/>
      <c r="AG263" s="1193" t="s">
        <v>3595</v>
      </c>
      <c r="AH263" s="483" t="s">
        <v>58</v>
      </c>
      <c r="AI263" s="482">
        <v>2700</v>
      </c>
      <c r="AJ263" s="481">
        <v>3000</v>
      </c>
      <c r="AK263" s="471">
        <v>1900</v>
      </c>
      <c r="AL263" s="469">
        <v>1900</v>
      </c>
      <c r="AM263" s="1194" t="s">
        <v>3595</v>
      </c>
      <c r="AN263" s="483" t="s">
        <v>57</v>
      </c>
      <c r="AO263" s="482">
        <v>6100</v>
      </c>
      <c r="AP263" s="481">
        <v>6800</v>
      </c>
      <c r="AQ263" s="468">
        <v>4200</v>
      </c>
      <c r="AR263" s="467">
        <v>4200</v>
      </c>
      <c r="AS263" s="1032"/>
      <c r="AT263" s="593">
        <v>3920</v>
      </c>
      <c r="AU263" s="1194" t="s">
        <v>3595</v>
      </c>
      <c r="AV263" s="1209">
        <v>4500</v>
      </c>
      <c r="AW263" s="1032" t="s">
        <v>3595</v>
      </c>
      <c r="AX263" s="1195">
        <v>1970</v>
      </c>
      <c r="AY263" s="1032" t="s">
        <v>3595</v>
      </c>
      <c r="AZ263" s="1198">
        <v>20</v>
      </c>
      <c r="BA263" s="1032"/>
      <c r="BB263" s="593"/>
      <c r="BC263" s="1032" t="s">
        <v>3601</v>
      </c>
      <c r="BD263" s="1202" t="s">
        <v>56</v>
      </c>
      <c r="BE263" s="1032" t="s">
        <v>3601</v>
      </c>
      <c r="BF263" s="390"/>
      <c r="BG263" s="1032" t="s">
        <v>3601</v>
      </c>
      <c r="BH263" s="390"/>
      <c r="BI263" s="1032" t="s">
        <v>3601</v>
      </c>
      <c r="BJ263" s="390"/>
      <c r="BK263" s="1032" t="s">
        <v>3595</v>
      </c>
      <c r="BL263" s="1195">
        <v>2290</v>
      </c>
      <c r="BM263" s="1032" t="s">
        <v>8</v>
      </c>
      <c r="BN263" s="1198">
        <v>20</v>
      </c>
      <c r="BO263" s="1032"/>
      <c r="BP263" s="1202" t="s">
        <v>3693</v>
      </c>
      <c r="BQ263" s="457"/>
      <c r="BR263" s="412"/>
      <c r="BS263" s="581"/>
      <c r="BT263" s="580"/>
      <c r="BU263" s="580"/>
      <c r="BV263" s="1056"/>
      <c r="BW263" s="364"/>
      <c r="BX263" s="364"/>
      <c r="BY263" s="364"/>
      <c r="BZ263" s="364"/>
      <c r="CA263" s="364"/>
      <c r="CB263" s="364"/>
      <c r="CC263" s="364"/>
      <c r="CD263" s="364"/>
      <c r="CE263" s="364"/>
      <c r="CF263" s="364"/>
      <c r="CG263" s="364"/>
      <c r="CH263" s="364"/>
      <c r="CI263" s="364"/>
    </row>
    <row r="264" spans="1:87" s="374" customFormat="1" ht="12.75" customHeight="1">
      <c r="A264" s="1061"/>
      <c r="B264" s="1191"/>
      <c r="C264" s="1077"/>
      <c r="D264" s="478" t="s">
        <v>3469</v>
      </c>
      <c r="E264" s="388"/>
      <c r="F264" s="477">
        <v>44030</v>
      </c>
      <c r="G264" s="476">
        <v>102720</v>
      </c>
      <c r="H264" s="477">
        <v>39560</v>
      </c>
      <c r="I264" s="476">
        <v>98250</v>
      </c>
      <c r="J264" s="583" t="s">
        <v>3595</v>
      </c>
      <c r="K264" s="475">
        <v>410</v>
      </c>
      <c r="L264" s="474">
        <v>920</v>
      </c>
      <c r="M264" s="473" t="s">
        <v>50</v>
      </c>
      <c r="N264" s="475">
        <v>360</v>
      </c>
      <c r="O264" s="474">
        <v>870</v>
      </c>
      <c r="P264" s="473" t="s">
        <v>50</v>
      </c>
      <c r="Q264" s="583" t="s">
        <v>3595</v>
      </c>
      <c r="R264" s="383">
        <v>7270</v>
      </c>
      <c r="S264" s="480">
        <v>70</v>
      </c>
      <c r="T264" s="1082"/>
      <c r="U264" s="581"/>
      <c r="V264" s="488"/>
      <c r="W264" s="1032"/>
      <c r="X264" s="490"/>
      <c r="Y264" s="489"/>
      <c r="Z264" s="1035"/>
      <c r="AA264" s="488"/>
      <c r="AB264" s="1192"/>
      <c r="AC264" s="392"/>
      <c r="AD264" s="392"/>
      <c r="AE264" s="1082"/>
      <c r="AF264" s="464"/>
      <c r="AG264" s="1193"/>
      <c r="AH264" s="429" t="s">
        <v>55</v>
      </c>
      <c r="AI264" s="470">
        <v>2600</v>
      </c>
      <c r="AJ264" s="469">
        <v>2800</v>
      </c>
      <c r="AK264" s="471">
        <v>1800</v>
      </c>
      <c r="AL264" s="469">
        <v>1800</v>
      </c>
      <c r="AM264" s="1194"/>
      <c r="AN264" s="429" t="s">
        <v>54</v>
      </c>
      <c r="AO264" s="470">
        <v>3300</v>
      </c>
      <c r="AP264" s="469">
        <v>3700</v>
      </c>
      <c r="AQ264" s="468">
        <v>2300</v>
      </c>
      <c r="AR264" s="467">
        <v>2300</v>
      </c>
      <c r="AS264" s="1032"/>
      <c r="AT264" s="488"/>
      <c r="AU264" s="1194"/>
      <c r="AV264" s="1210"/>
      <c r="AW264" s="1032"/>
      <c r="AX264" s="1196"/>
      <c r="AY264" s="1032"/>
      <c r="AZ264" s="1199"/>
      <c r="BA264" s="1032"/>
      <c r="BB264" s="488"/>
      <c r="BC264" s="1032"/>
      <c r="BD264" s="1203"/>
      <c r="BE264" s="1032"/>
      <c r="BF264" s="479">
        <v>1150</v>
      </c>
      <c r="BG264" s="1032"/>
      <c r="BH264" s="479">
        <v>3960</v>
      </c>
      <c r="BI264" s="1032"/>
      <c r="BJ264" s="479">
        <v>2500</v>
      </c>
      <c r="BK264" s="1032"/>
      <c r="BL264" s="1196"/>
      <c r="BM264" s="1032"/>
      <c r="BN264" s="1199"/>
      <c r="BO264" s="1032"/>
      <c r="BP264" s="1203"/>
      <c r="BQ264" s="457"/>
      <c r="BR264" s="412"/>
      <c r="BS264" s="581"/>
      <c r="BT264" s="580"/>
      <c r="BU264" s="580"/>
      <c r="BV264" s="1056"/>
      <c r="BW264" s="364"/>
      <c r="BX264" s="364"/>
      <c r="BY264" s="364"/>
      <c r="BZ264" s="364"/>
      <c r="CA264" s="364"/>
      <c r="CB264" s="364"/>
      <c r="CC264" s="364"/>
      <c r="CD264" s="364"/>
      <c r="CE264" s="364"/>
      <c r="CF264" s="364"/>
      <c r="CG264" s="364"/>
      <c r="CH264" s="364"/>
      <c r="CI264" s="364"/>
    </row>
    <row r="265" spans="1:87" s="374" customFormat="1" ht="12.75" customHeight="1">
      <c r="A265" s="1061"/>
      <c r="B265" s="1191"/>
      <c r="C265" s="1204" t="s">
        <v>53</v>
      </c>
      <c r="D265" s="478" t="s">
        <v>3520</v>
      </c>
      <c r="E265" s="388"/>
      <c r="F265" s="477">
        <v>102720</v>
      </c>
      <c r="G265" s="476">
        <v>175430</v>
      </c>
      <c r="H265" s="477">
        <v>98250</v>
      </c>
      <c r="I265" s="476">
        <v>170960</v>
      </c>
      <c r="J265" s="583" t="s">
        <v>3595</v>
      </c>
      <c r="K265" s="475">
        <v>920</v>
      </c>
      <c r="L265" s="474">
        <v>1640</v>
      </c>
      <c r="M265" s="473" t="s">
        <v>50</v>
      </c>
      <c r="N265" s="475">
        <v>870</v>
      </c>
      <c r="O265" s="474">
        <v>1590</v>
      </c>
      <c r="P265" s="473" t="s">
        <v>50</v>
      </c>
      <c r="Q265" s="380"/>
      <c r="R265" s="392"/>
      <c r="S265" s="455"/>
      <c r="T265" s="1082"/>
      <c r="U265" s="581"/>
      <c r="V265" s="593" t="s">
        <v>66</v>
      </c>
      <c r="W265" s="1032"/>
      <c r="X265" s="596" t="s">
        <v>66</v>
      </c>
      <c r="Y265" s="602"/>
      <c r="Z265" s="1035"/>
      <c r="AA265" s="593"/>
      <c r="AB265" s="1192"/>
      <c r="AC265" s="392"/>
      <c r="AD265" s="392"/>
      <c r="AE265" s="1082"/>
      <c r="AF265" s="464"/>
      <c r="AG265" s="1193"/>
      <c r="AH265" s="429" t="s">
        <v>52</v>
      </c>
      <c r="AI265" s="470">
        <v>2400</v>
      </c>
      <c r="AJ265" s="469">
        <v>2700</v>
      </c>
      <c r="AK265" s="471">
        <v>1700</v>
      </c>
      <c r="AL265" s="469">
        <v>1700</v>
      </c>
      <c r="AM265" s="1194"/>
      <c r="AN265" s="429" t="s">
        <v>51</v>
      </c>
      <c r="AO265" s="470">
        <v>2900</v>
      </c>
      <c r="AP265" s="469">
        <v>3200</v>
      </c>
      <c r="AQ265" s="468">
        <v>2000</v>
      </c>
      <c r="AR265" s="467">
        <v>2000</v>
      </c>
      <c r="AS265" s="1032"/>
      <c r="AT265" s="593" t="s">
        <v>39</v>
      </c>
      <c r="AU265" s="485"/>
      <c r="AV265" s="571"/>
      <c r="AW265" s="1032"/>
      <c r="AX265" s="1196"/>
      <c r="AY265" s="1032"/>
      <c r="AZ265" s="1199"/>
      <c r="BA265" s="1032"/>
      <c r="BB265" s="593"/>
      <c r="BC265" s="1032"/>
      <c r="BD265" s="1206">
        <v>0.06</v>
      </c>
      <c r="BE265" s="1032"/>
      <c r="BF265" s="466">
        <v>10</v>
      </c>
      <c r="BG265" s="1032"/>
      <c r="BH265" s="466">
        <v>40</v>
      </c>
      <c r="BI265" s="1032"/>
      <c r="BJ265" s="466">
        <v>20</v>
      </c>
      <c r="BK265" s="1032"/>
      <c r="BL265" s="1196"/>
      <c r="BM265" s="1032"/>
      <c r="BN265" s="1199"/>
      <c r="BO265" s="1032"/>
      <c r="BP265" s="1206">
        <v>0.95</v>
      </c>
      <c r="BQ265" s="457"/>
      <c r="BR265" s="412"/>
      <c r="BS265" s="581"/>
      <c r="BT265" s="580"/>
      <c r="BU265" s="580"/>
      <c r="BV265" s="1056"/>
      <c r="BW265" s="364"/>
      <c r="BX265" s="364"/>
      <c r="BY265" s="364"/>
      <c r="BZ265" s="364"/>
      <c r="CA265" s="364"/>
      <c r="CB265" s="364"/>
      <c r="CC265" s="364"/>
      <c r="CD265" s="364"/>
      <c r="CE265" s="364"/>
      <c r="CF265" s="364"/>
      <c r="CG265" s="364"/>
      <c r="CH265" s="364"/>
      <c r="CI265" s="364"/>
    </row>
    <row r="266" spans="1:87" s="374" customFormat="1" ht="12.75" customHeight="1">
      <c r="A266" s="1061"/>
      <c r="B266" s="1191"/>
      <c r="C266" s="1205"/>
      <c r="D266" s="389" t="s">
        <v>3519</v>
      </c>
      <c r="E266" s="388"/>
      <c r="F266" s="387">
        <v>175430</v>
      </c>
      <c r="G266" s="386"/>
      <c r="H266" s="387">
        <v>170960</v>
      </c>
      <c r="I266" s="386"/>
      <c r="J266" s="583" t="s">
        <v>3595</v>
      </c>
      <c r="K266" s="383">
        <v>1640</v>
      </c>
      <c r="L266" s="385"/>
      <c r="M266" s="384" t="s">
        <v>50</v>
      </c>
      <c r="N266" s="383">
        <v>1590</v>
      </c>
      <c r="O266" s="385"/>
      <c r="P266" s="384" t="s">
        <v>50</v>
      </c>
      <c r="Q266" s="380"/>
      <c r="R266" s="392"/>
      <c r="S266" s="487"/>
      <c r="T266" s="1082"/>
      <c r="U266" s="581"/>
      <c r="V266" s="593">
        <v>557700</v>
      </c>
      <c r="W266" s="1032"/>
      <c r="X266" s="596">
        <v>5570</v>
      </c>
      <c r="Y266" s="485"/>
      <c r="Z266" s="1035"/>
      <c r="AA266" s="596"/>
      <c r="AB266" s="1192"/>
      <c r="AC266" s="392"/>
      <c r="AD266" s="392"/>
      <c r="AE266" s="1082"/>
      <c r="AF266" s="464"/>
      <c r="AG266" s="1193"/>
      <c r="AH266" s="586" t="s">
        <v>49</v>
      </c>
      <c r="AI266" s="462">
        <v>2300</v>
      </c>
      <c r="AJ266" s="461">
        <v>2600</v>
      </c>
      <c r="AK266" s="463">
        <v>1600</v>
      </c>
      <c r="AL266" s="461">
        <v>1600</v>
      </c>
      <c r="AM266" s="1194"/>
      <c r="AN266" s="586" t="s">
        <v>48</v>
      </c>
      <c r="AO266" s="462">
        <v>2600</v>
      </c>
      <c r="AP266" s="461">
        <v>2900</v>
      </c>
      <c r="AQ266" s="460">
        <v>1800</v>
      </c>
      <c r="AR266" s="459">
        <v>1800</v>
      </c>
      <c r="AS266" s="1032"/>
      <c r="AT266" s="593">
        <v>3660</v>
      </c>
      <c r="AU266" s="485"/>
      <c r="AV266" s="414"/>
      <c r="AW266" s="1032"/>
      <c r="AX266" s="1197"/>
      <c r="AY266" s="1032"/>
      <c r="AZ266" s="1200"/>
      <c r="BA266" s="1032"/>
      <c r="BB266" s="593"/>
      <c r="BC266" s="1032"/>
      <c r="BD266" s="1207"/>
      <c r="BE266" s="1032"/>
      <c r="BF266" s="604"/>
      <c r="BG266" s="1032"/>
      <c r="BH266" s="458" t="s">
        <v>3692</v>
      </c>
      <c r="BI266" s="1032"/>
      <c r="BJ266" s="458" t="s">
        <v>3692</v>
      </c>
      <c r="BK266" s="1032"/>
      <c r="BL266" s="1197"/>
      <c r="BM266" s="1032"/>
      <c r="BN266" s="1200"/>
      <c r="BO266" s="1032"/>
      <c r="BP266" s="1206"/>
      <c r="BQ266" s="457"/>
      <c r="BR266" s="412"/>
      <c r="BS266" s="581"/>
      <c r="BT266" s="580"/>
      <c r="BU266" s="580"/>
      <c r="BV266" s="1056"/>
      <c r="BW266" s="364"/>
      <c r="BX266" s="364"/>
      <c r="BY266" s="364"/>
      <c r="BZ266" s="364"/>
      <c r="CA266" s="364"/>
      <c r="CB266" s="364"/>
      <c r="CC266" s="364"/>
      <c r="CD266" s="364"/>
      <c r="CE266" s="364"/>
      <c r="CF266" s="364"/>
      <c r="CG266" s="364"/>
      <c r="CH266" s="364"/>
      <c r="CI266" s="364"/>
    </row>
    <row r="267" spans="1:87" s="374" customFormat="1" ht="12.75" customHeight="1">
      <c r="A267" s="1061"/>
      <c r="B267" s="1190" t="s">
        <v>3527</v>
      </c>
      <c r="C267" s="1076" t="s">
        <v>59</v>
      </c>
      <c r="D267" s="402" t="s">
        <v>3470</v>
      </c>
      <c r="E267" s="388"/>
      <c r="F267" s="401">
        <v>35120</v>
      </c>
      <c r="G267" s="400">
        <v>42390</v>
      </c>
      <c r="H267" s="401">
        <v>31020</v>
      </c>
      <c r="I267" s="400">
        <v>38290</v>
      </c>
      <c r="J267" s="583" t="s">
        <v>3595</v>
      </c>
      <c r="K267" s="399">
        <v>320</v>
      </c>
      <c r="L267" s="398">
        <v>390</v>
      </c>
      <c r="M267" s="397" t="s">
        <v>50</v>
      </c>
      <c r="N267" s="399">
        <v>280</v>
      </c>
      <c r="O267" s="398">
        <v>350</v>
      </c>
      <c r="P267" s="397" t="s">
        <v>50</v>
      </c>
      <c r="Q267" s="583" t="s">
        <v>3595</v>
      </c>
      <c r="R267" s="396">
        <v>7270</v>
      </c>
      <c r="S267" s="484">
        <v>70</v>
      </c>
      <c r="T267" s="1082"/>
      <c r="U267" s="581"/>
      <c r="V267" s="488"/>
      <c r="W267" s="1032"/>
      <c r="X267" s="490"/>
      <c r="Y267" s="489"/>
      <c r="Z267" s="1035"/>
      <c r="AA267" s="488"/>
      <c r="AB267" s="1192"/>
      <c r="AC267" s="392"/>
      <c r="AD267" s="392"/>
      <c r="AE267" s="1082"/>
      <c r="AF267" s="464"/>
      <c r="AG267" s="1193" t="s">
        <v>3595</v>
      </c>
      <c r="AH267" s="483" t="s">
        <v>58</v>
      </c>
      <c r="AI267" s="482">
        <v>2500</v>
      </c>
      <c r="AJ267" s="481">
        <v>2700</v>
      </c>
      <c r="AK267" s="471">
        <v>1700</v>
      </c>
      <c r="AL267" s="469">
        <v>1700</v>
      </c>
      <c r="AM267" s="1194" t="s">
        <v>3595</v>
      </c>
      <c r="AN267" s="483" t="s">
        <v>57</v>
      </c>
      <c r="AO267" s="482">
        <v>5500</v>
      </c>
      <c r="AP267" s="481">
        <v>6200</v>
      </c>
      <c r="AQ267" s="468">
        <v>3900</v>
      </c>
      <c r="AR267" s="467">
        <v>3900</v>
      </c>
      <c r="AS267" s="1032"/>
      <c r="AT267" s="488"/>
      <c r="AU267" s="1194" t="s">
        <v>3595</v>
      </c>
      <c r="AV267" s="1209">
        <v>4500</v>
      </c>
      <c r="AW267" s="1032" t="s">
        <v>3595</v>
      </c>
      <c r="AX267" s="1195">
        <v>1800</v>
      </c>
      <c r="AY267" s="1032" t="s">
        <v>3595</v>
      </c>
      <c r="AZ267" s="1198">
        <v>20</v>
      </c>
      <c r="BA267" s="1032"/>
      <c r="BB267" s="488"/>
      <c r="BC267" s="1032" t="s">
        <v>3601</v>
      </c>
      <c r="BD267" s="1202" t="s">
        <v>56</v>
      </c>
      <c r="BE267" s="1032" t="s">
        <v>3601</v>
      </c>
      <c r="BF267" s="390"/>
      <c r="BG267" s="1032" t="s">
        <v>3601</v>
      </c>
      <c r="BH267" s="390"/>
      <c r="BI267" s="1032" t="s">
        <v>3601</v>
      </c>
      <c r="BJ267" s="390"/>
      <c r="BK267" s="1032" t="s">
        <v>3595</v>
      </c>
      <c r="BL267" s="1195">
        <v>2100</v>
      </c>
      <c r="BM267" s="1032" t="s">
        <v>8</v>
      </c>
      <c r="BN267" s="1198">
        <v>20</v>
      </c>
      <c r="BO267" s="1032"/>
      <c r="BP267" s="1202" t="s">
        <v>3693</v>
      </c>
      <c r="BQ267" s="457"/>
      <c r="BR267" s="412"/>
      <c r="BS267" s="581"/>
      <c r="BT267" s="580"/>
      <c r="BU267" s="580"/>
      <c r="BV267" s="1056"/>
      <c r="BW267" s="364"/>
      <c r="BX267" s="364"/>
      <c r="BY267" s="364"/>
      <c r="BZ267" s="364"/>
      <c r="CA267" s="364"/>
      <c r="CB267" s="364"/>
      <c r="CC267" s="364"/>
      <c r="CD267" s="364"/>
      <c r="CE267" s="364"/>
      <c r="CF267" s="364"/>
      <c r="CG267" s="364"/>
      <c r="CH267" s="364"/>
      <c r="CI267" s="364"/>
    </row>
    <row r="268" spans="1:87" s="374" customFormat="1" ht="12.75" customHeight="1">
      <c r="A268" s="1061"/>
      <c r="B268" s="1191"/>
      <c r="C268" s="1077"/>
      <c r="D268" s="478" t="s">
        <v>3469</v>
      </c>
      <c r="E268" s="388"/>
      <c r="F268" s="477">
        <v>42390</v>
      </c>
      <c r="G268" s="476">
        <v>101080</v>
      </c>
      <c r="H268" s="477">
        <v>38290</v>
      </c>
      <c r="I268" s="476">
        <v>96980</v>
      </c>
      <c r="J268" s="583" t="s">
        <v>3595</v>
      </c>
      <c r="K268" s="475">
        <v>390</v>
      </c>
      <c r="L268" s="474">
        <v>900</v>
      </c>
      <c r="M268" s="473" t="s">
        <v>50</v>
      </c>
      <c r="N268" s="475">
        <v>350</v>
      </c>
      <c r="O268" s="474">
        <v>860</v>
      </c>
      <c r="P268" s="473" t="s">
        <v>50</v>
      </c>
      <c r="Q268" s="583" t="s">
        <v>3595</v>
      </c>
      <c r="R268" s="383">
        <v>7270</v>
      </c>
      <c r="S268" s="480">
        <v>70</v>
      </c>
      <c r="T268" s="1082"/>
      <c r="U268" s="581"/>
      <c r="V268" s="593" t="s">
        <v>65</v>
      </c>
      <c r="W268" s="1032"/>
      <c r="X268" s="596" t="s">
        <v>65</v>
      </c>
      <c r="Y268" s="602"/>
      <c r="Z268" s="1035"/>
      <c r="AA268" s="593"/>
      <c r="AB268" s="1192"/>
      <c r="AC268" s="392"/>
      <c r="AD268" s="392"/>
      <c r="AE268" s="1082"/>
      <c r="AF268" s="464"/>
      <c r="AG268" s="1193"/>
      <c r="AH268" s="429" t="s">
        <v>55</v>
      </c>
      <c r="AI268" s="470">
        <v>2400</v>
      </c>
      <c r="AJ268" s="469">
        <v>2600</v>
      </c>
      <c r="AK268" s="471">
        <v>1600</v>
      </c>
      <c r="AL268" s="469">
        <v>1600</v>
      </c>
      <c r="AM268" s="1194"/>
      <c r="AN268" s="429" t="s">
        <v>54</v>
      </c>
      <c r="AO268" s="470">
        <v>3000</v>
      </c>
      <c r="AP268" s="469">
        <v>3400</v>
      </c>
      <c r="AQ268" s="468">
        <v>2100</v>
      </c>
      <c r="AR268" s="467">
        <v>2100</v>
      </c>
      <c r="AS268" s="1032"/>
      <c r="AT268" s="593" t="s">
        <v>22</v>
      </c>
      <c r="AU268" s="1194"/>
      <c r="AV268" s="1210"/>
      <c r="AW268" s="1032"/>
      <c r="AX268" s="1196"/>
      <c r="AY268" s="1032"/>
      <c r="AZ268" s="1199"/>
      <c r="BA268" s="1032"/>
      <c r="BB268" s="593"/>
      <c r="BC268" s="1032"/>
      <c r="BD268" s="1203"/>
      <c r="BE268" s="1032"/>
      <c r="BF268" s="479">
        <v>1060</v>
      </c>
      <c r="BG268" s="1032"/>
      <c r="BH268" s="479">
        <v>3630</v>
      </c>
      <c r="BI268" s="1032"/>
      <c r="BJ268" s="479">
        <v>2290</v>
      </c>
      <c r="BK268" s="1032"/>
      <c r="BL268" s="1196"/>
      <c r="BM268" s="1032"/>
      <c r="BN268" s="1199"/>
      <c r="BO268" s="1032"/>
      <c r="BP268" s="1203"/>
      <c r="BQ268" s="457"/>
      <c r="BR268" s="412"/>
      <c r="BS268" s="581"/>
      <c r="BT268" s="580"/>
      <c r="BU268" s="580"/>
      <c r="BV268" s="1056"/>
      <c r="BW268" s="364"/>
      <c r="BX268" s="364"/>
      <c r="BY268" s="364"/>
      <c r="BZ268" s="364"/>
      <c r="CA268" s="364"/>
      <c r="CB268" s="364"/>
      <c r="CC268" s="364"/>
      <c r="CD268" s="364"/>
      <c r="CE268" s="364"/>
      <c r="CF268" s="364"/>
      <c r="CG268" s="364"/>
      <c r="CH268" s="364"/>
      <c r="CI268" s="364"/>
    </row>
    <row r="269" spans="1:87" s="374" customFormat="1" ht="12.75" customHeight="1">
      <c r="A269" s="1061"/>
      <c r="B269" s="1191"/>
      <c r="C269" s="1204" t="s">
        <v>53</v>
      </c>
      <c r="D269" s="478" t="s">
        <v>3520</v>
      </c>
      <c r="E269" s="388"/>
      <c r="F269" s="477">
        <v>101080</v>
      </c>
      <c r="G269" s="476">
        <v>173790</v>
      </c>
      <c r="H269" s="477">
        <v>96980</v>
      </c>
      <c r="I269" s="476">
        <v>169690</v>
      </c>
      <c r="J269" s="583" t="s">
        <v>3595</v>
      </c>
      <c r="K269" s="475">
        <v>900</v>
      </c>
      <c r="L269" s="474">
        <v>1620</v>
      </c>
      <c r="M269" s="473" t="s">
        <v>50</v>
      </c>
      <c r="N269" s="475">
        <v>860</v>
      </c>
      <c r="O269" s="474">
        <v>1580</v>
      </c>
      <c r="P269" s="473" t="s">
        <v>50</v>
      </c>
      <c r="Q269" s="380"/>
      <c r="R269" s="392"/>
      <c r="S269" s="455"/>
      <c r="T269" s="1082"/>
      <c r="U269" s="581"/>
      <c r="V269" s="593">
        <v>593300</v>
      </c>
      <c r="W269" s="1032"/>
      <c r="X269" s="596">
        <v>5930</v>
      </c>
      <c r="Y269" s="485"/>
      <c r="Z269" s="1035"/>
      <c r="AA269" s="596"/>
      <c r="AB269" s="1192"/>
      <c r="AC269" s="392"/>
      <c r="AD269" s="392"/>
      <c r="AE269" s="1082"/>
      <c r="AF269" s="464"/>
      <c r="AG269" s="1193"/>
      <c r="AH269" s="429" t="s">
        <v>52</v>
      </c>
      <c r="AI269" s="470">
        <v>2200</v>
      </c>
      <c r="AJ269" s="469">
        <v>2400</v>
      </c>
      <c r="AK269" s="471">
        <v>1500</v>
      </c>
      <c r="AL269" s="469">
        <v>1500</v>
      </c>
      <c r="AM269" s="1194"/>
      <c r="AN269" s="429" t="s">
        <v>51</v>
      </c>
      <c r="AO269" s="470">
        <v>2600</v>
      </c>
      <c r="AP269" s="469">
        <v>2900</v>
      </c>
      <c r="AQ269" s="468">
        <v>1800</v>
      </c>
      <c r="AR269" s="467">
        <v>1800</v>
      </c>
      <c r="AS269" s="1032"/>
      <c r="AT269" s="593">
        <v>3160</v>
      </c>
      <c r="AU269" s="485"/>
      <c r="AV269" s="571"/>
      <c r="AW269" s="1032"/>
      <c r="AX269" s="1196"/>
      <c r="AY269" s="1032"/>
      <c r="AZ269" s="1199"/>
      <c r="BA269" s="1032"/>
      <c r="BB269" s="593"/>
      <c r="BC269" s="1032"/>
      <c r="BD269" s="1206">
        <v>0.06</v>
      </c>
      <c r="BE269" s="1032"/>
      <c r="BF269" s="466">
        <v>10</v>
      </c>
      <c r="BG269" s="1032"/>
      <c r="BH269" s="466">
        <v>30</v>
      </c>
      <c r="BI269" s="1032"/>
      <c r="BJ269" s="466">
        <v>20</v>
      </c>
      <c r="BK269" s="1032"/>
      <c r="BL269" s="1196"/>
      <c r="BM269" s="1032"/>
      <c r="BN269" s="1199"/>
      <c r="BO269" s="1032"/>
      <c r="BP269" s="1206">
        <v>0.95</v>
      </c>
      <c r="BQ269" s="457"/>
      <c r="BR269" s="412"/>
      <c r="BS269" s="581"/>
      <c r="BT269" s="580"/>
      <c r="BU269" s="580"/>
      <c r="BV269" s="1056"/>
      <c r="BW269" s="364"/>
      <c r="BX269" s="364"/>
      <c r="BY269" s="364"/>
      <c r="BZ269" s="364"/>
      <c r="CA269" s="364"/>
      <c r="CB269" s="364"/>
      <c r="CC269" s="364"/>
      <c r="CD269" s="364"/>
      <c r="CE269" s="364"/>
      <c r="CF269" s="364"/>
      <c r="CG269" s="364"/>
      <c r="CH269" s="364"/>
      <c r="CI269" s="364"/>
    </row>
    <row r="270" spans="1:87" s="374" customFormat="1" ht="12.75" customHeight="1">
      <c r="A270" s="1061"/>
      <c r="B270" s="1191"/>
      <c r="C270" s="1205"/>
      <c r="D270" s="389" t="s">
        <v>3519</v>
      </c>
      <c r="E270" s="388"/>
      <c r="F270" s="387">
        <v>173790</v>
      </c>
      <c r="G270" s="386"/>
      <c r="H270" s="387">
        <v>169690</v>
      </c>
      <c r="I270" s="386"/>
      <c r="J270" s="583" t="s">
        <v>3595</v>
      </c>
      <c r="K270" s="383">
        <v>1620</v>
      </c>
      <c r="L270" s="385"/>
      <c r="M270" s="384" t="s">
        <v>50</v>
      </c>
      <c r="N270" s="383">
        <v>1580</v>
      </c>
      <c r="O270" s="385"/>
      <c r="P270" s="384" t="s">
        <v>50</v>
      </c>
      <c r="Q270" s="380"/>
      <c r="R270" s="392"/>
      <c r="S270" s="487"/>
      <c r="T270" s="1082"/>
      <c r="U270" s="581"/>
      <c r="V270" s="488"/>
      <c r="W270" s="1032"/>
      <c r="X270" s="490"/>
      <c r="Y270" s="489"/>
      <c r="Z270" s="1035"/>
      <c r="AA270" s="488"/>
      <c r="AB270" s="1192"/>
      <c r="AC270" s="392"/>
      <c r="AD270" s="392"/>
      <c r="AE270" s="1082"/>
      <c r="AF270" s="464"/>
      <c r="AG270" s="1193"/>
      <c r="AH270" s="586" t="s">
        <v>49</v>
      </c>
      <c r="AI270" s="462">
        <v>2100</v>
      </c>
      <c r="AJ270" s="461">
        <v>2300</v>
      </c>
      <c r="AK270" s="463">
        <v>1500</v>
      </c>
      <c r="AL270" s="461">
        <v>1500</v>
      </c>
      <c r="AM270" s="1194"/>
      <c r="AN270" s="586" t="s">
        <v>48</v>
      </c>
      <c r="AO270" s="462">
        <v>2400</v>
      </c>
      <c r="AP270" s="461">
        <v>2600</v>
      </c>
      <c r="AQ270" s="460">
        <v>1600</v>
      </c>
      <c r="AR270" s="459">
        <v>1600</v>
      </c>
      <c r="AS270" s="1032"/>
      <c r="AT270" s="488"/>
      <c r="AU270" s="485"/>
      <c r="AV270" s="414"/>
      <c r="AW270" s="1032"/>
      <c r="AX270" s="1197"/>
      <c r="AY270" s="1032"/>
      <c r="AZ270" s="1200"/>
      <c r="BA270" s="1032"/>
      <c r="BB270" s="488"/>
      <c r="BC270" s="1032"/>
      <c r="BD270" s="1207"/>
      <c r="BE270" s="1032"/>
      <c r="BF270" s="604"/>
      <c r="BG270" s="1032"/>
      <c r="BH270" s="458" t="s">
        <v>3692</v>
      </c>
      <c r="BI270" s="1032"/>
      <c r="BJ270" s="458" t="s">
        <v>3692</v>
      </c>
      <c r="BK270" s="1032"/>
      <c r="BL270" s="1197"/>
      <c r="BM270" s="1032"/>
      <c r="BN270" s="1200"/>
      <c r="BO270" s="1032"/>
      <c r="BP270" s="1206"/>
      <c r="BQ270" s="457"/>
      <c r="BR270" s="412"/>
      <c r="BS270" s="581"/>
      <c r="BT270" s="580"/>
      <c r="BU270" s="580"/>
      <c r="BV270" s="1056"/>
      <c r="BW270" s="364"/>
      <c r="BX270" s="364"/>
      <c r="BY270" s="364"/>
      <c r="BZ270" s="364"/>
      <c r="CA270" s="364"/>
      <c r="CB270" s="364"/>
      <c r="CC270" s="364"/>
      <c r="CD270" s="364"/>
      <c r="CE270" s="364"/>
      <c r="CF270" s="364"/>
      <c r="CG270" s="364"/>
      <c r="CH270" s="364"/>
      <c r="CI270" s="364"/>
    </row>
    <row r="271" spans="1:87" s="374" customFormat="1" ht="12.75" customHeight="1">
      <c r="A271" s="1061"/>
      <c r="B271" s="1190" t="s">
        <v>3526</v>
      </c>
      <c r="C271" s="1076" t="s">
        <v>59</v>
      </c>
      <c r="D271" s="402" t="s">
        <v>3470</v>
      </c>
      <c r="E271" s="388"/>
      <c r="F271" s="401">
        <v>33720</v>
      </c>
      <c r="G271" s="400">
        <v>40990</v>
      </c>
      <c r="H271" s="401">
        <v>29940</v>
      </c>
      <c r="I271" s="400">
        <v>37210</v>
      </c>
      <c r="J271" s="583" t="s">
        <v>3595</v>
      </c>
      <c r="K271" s="399">
        <v>310</v>
      </c>
      <c r="L271" s="398">
        <v>380</v>
      </c>
      <c r="M271" s="397" t="s">
        <v>50</v>
      </c>
      <c r="N271" s="399">
        <v>270</v>
      </c>
      <c r="O271" s="398">
        <v>340</v>
      </c>
      <c r="P271" s="397" t="s">
        <v>50</v>
      </c>
      <c r="Q271" s="583" t="s">
        <v>3595</v>
      </c>
      <c r="R271" s="396">
        <v>7270</v>
      </c>
      <c r="S271" s="484">
        <v>70</v>
      </c>
      <c r="T271" s="1082"/>
      <c r="U271" s="581"/>
      <c r="V271" s="593" t="s">
        <v>64</v>
      </c>
      <c r="W271" s="1032"/>
      <c r="X271" s="596" t="s">
        <v>64</v>
      </c>
      <c r="Y271" s="602"/>
      <c r="Z271" s="1035"/>
      <c r="AA271" s="593"/>
      <c r="AB271" s="1192"/>
      <c r="AC271" s="392"/>
      <c r="AD271" s="392"/>
      <c r="AE271" s="1082"/>
      <c r="AF271" s="464"/>
      <c r="AG271" s="1193" t="s">
        <v>3595</v>
      </c>
      <c r="AH271" s="483" t="s">
        <v>58</v>
      </c>
      <c r="AI271" s="482">
        <v>2300</v>
      </c>
      <c r="AJ271" s="481">
        <v>2500</v>
      </c>
      <c r="AK271" s="471">
        <v>1600</v>
      </c>
      <c r="AL271" s="469">
        <v>1600</v>
      </c>
      <c r="AM271" s="1194" t="s">
        <v>3595</v>
      </c>
      <c r="AN271" s="483" t="s">
        <v>57</v>
      </c>
      <c r="AO271" s="482">
        <v>5100</v>
      </c>
      <c r="AP271" s="481">
        <v>5700</v>
      </c>
      <c r="AQ271" s="468">
        <v>3500</v>
      </c>
      <c r="AR271" s="467">
        <v>3500</v>
      </c>
      <c r="AS271" s="1032"/>
      <c r="AT271" s="593" t="s">
        <v>23</v>
      </c>
      <c r="AU271" s="1194" t="s">
        <v>3595</v>
      </c>
      <c r="AV271" s="1209">
        <v>4500</v>
      </c>
      <c r="AW271" s="1032" t="s">
        <v>3595</v>
      </c>
      <c r="AX271" s="1195">
        <v>1670</v>
      </c>
      <c r="AY271" s="1032" t="s">
        <v>3595</v>
      </c>
      <c r="AZ271" s="1198">
        <v>10</v>
      </c>
      <c r="BA271" s="1032"/>
      <c r="BB271" s="593"/>
      <c r="BC271" s="1032" t="s">
        <v>3601</v>
      </c>
      <c r="BD271" s="1202" t="s">
        <v>56</v>
      </c>
      <c r="BE271" s="1032" t="s">
        <v>3601</v>
      </c>
      <c r="BF271" s="390"/>
      <c r="BG271" s="1032" t="s">
        <v>3601</v>
      </c>
      <c r="BH271" s="390"/>
      <c r="BI271" s="1032" t="s">
        <v>3601</v>
      </c>
      <c r="BJ271" s="390"/>
      <c r="BK271" s="1032" t="s">
        <v>3595</v>
      </c>
      <c r="BL271" s="1195">
        <v>1940</v>
      </c>
      <c r="BM271" s="1032" t="s">
        <v>8</v>
      </c>
      <c r="BN271" s="1198">
        <v>10</v>
      </c>
      <c r="BO271" s="1032"/>
      <c r="BP271" s="1202" t="s">
        <v>3693</v>
      </c>
      <c r="BQ271" s="457"/>
      <c r="BR271" s="412"/>
      <c r="BS271" s="581"/>
      <c r="BT271" s="580"/>
      <c r="BU271" s="580"/>
      <c r="BV271" s="1056"/>
      <c r="BW271" s="364"/>
      <c r="BX271" s="364"/>
      <c r="BY271" s="364"/>
      <c r="BZ271" s="364"/>
      <c r="CA271" s="364"/>
      <c r="CB271" s="364"/>
      <c r="CC271" s="364"/>
      <c r="CD271" s="364"/>
      <c r="CE271" s="364"/>
      <c r="CF271" s="364"/>
      <c r="CG271" s="364"/>
      <c r="CH271" s="364"/>
      <c r="CI271" s="364"/>
    </row>
    <row r="272" spans="1:87" s="374" customFormat="1" ht="12.75" customHeight="1">
      <c r="A272" s="1061"/>
      <c r="B272" s="1191"/>
      <c r="C272" s="1077"/>
      <c r="D272" s="478" t="s">
        <v>3469</v>
      </c>
      <c r="E272" s="388"/>
      <c r="F272" s="477">
        <v>40990</v>
      </c>
      <c r="G272" s="476">
        <v>99680</v>
      </c>
      <c r="H272" s="477">
        <v>37210</v>
      </c>
      <c r="I272" s="476">
        <v>95900</v>
      </c>
      <c r="J272" s="583" t="s">
        <v>3595</v>
      </c>
      <c r="K272" s="475">
        <v>380</v>
      </c>
      <c r="L272" s="474">
        <v>890</v>
      </c>
      <c r="M272" s="473" t="s">
        <v>50</v>
      </c>
      <c r="N272" s="475">
        <v>340</v>
      </c>
      <c r="O272" s="474">
        <v>850</v>
      </c>
      <c r="P272" s="473" t="s">
        <v>50</v>
      </c>
      <c r="Q272" s="583" t="s">
        <v>3595</v>
      </c>
      <c r="R272" s="383">
        <v>7270</v>
      </c>
      <c r="S272" s="480">
        <v>70</v>
      </c>
      <c r="T272" s="1082"/>
      <c r="U272" s="581"/>
      <c r="V272" s="593">
        <v>628900</v>
      </c>
      <c r="W272" s="1032"/>
      <c r="X272" s="596">
        <v>6280</v>
      </c>
      <c r="Y272" s="485"/>
      <c r="Z272" s="1035"/>
      <c r="AA272" s="596"/>
      <c r="AB272" s="1192"/>
      <c r="AC272" s="392"/>
      <c r="AD272" s="392"/>
      <c r="AE272" s="1082"/>
      <c r="AF272" s="464"/>
      <c r="AG272" s="1193"/>
      <c r="AH272" s="429" t="s">
        <v>55</v>
      </c>
      <c r="AI272" s="470">
        <v>2200</v>
      </c>
      <c r="AJ272" s="469">
        <v>2400</v>
      </c>
      <c r="AK272" s="471">
        <v>1500</v>
      </c>
      <c r="AL272" s="469">
        <v>1500</v>
      </c>
      <c r="AM272" s="1194"/>
      <c r="AN272" s="429" t="s">
        <v>54</v>
      </c>
      <c r="AO272" s="470">
        <v>2800</v>
      </c>
      <c r="AP272" s="469">
        <v>3100</v>
      </c>
      <c r="AQ272" s="468">
        <v>1900</v>
      </c>
      <c r="AR272" s="467">
        <v>1900</v>
      </c>
      <c r="AS272" s="1032"/>
      <c r="AT272" s="593">
        <v>2810</v>
      </c>
      <c r="AU272" s="1194"/>
      <c r="AV272" s="1210"/>
      <c r="AW272" s="1032"/>
      <c r="AX272" s="1196"/>
      <c r="AY272" s="1032"/>
      <c r="AZ272" s="1199"/>
      <c r="BA272" s="1032"/>
      <c r="BB272" s="593"/>
      <c r="BC272" s="1032"/>
      <c r="BD272" s="1203"/>
      <c r="BE272" s="1032"/>
      <c r="BF272" s="479">
        <v>970</v>
      </c>
      <c r="BG272" s="1032"/>
      <c r="BH272" s="479">
        <v>3350</v>
      </c>
      <c r="BI272" s="1032"/>
      <c r="BJ272" s="479">
        <v>2110</v>
      </c>
      <c r="BK272" s="1032"/>
      <c r="BL272" s="1196"/>
      <c r="BM272" s="1032"/>
      <c r="BN272" s="1199"/>
      <c r="BO272" s="1032"/>
      <c r="BP272" s="1203"/>
      <c r="BQ272" s="457"/>
      <c r="BR272" s="412"/>
      <c r="BS272" s="581"/>
      <c r="BT272" s="580"/>
      <c r="BU272" s="580"/>
      <c r="BV272" s="1056"/>
      <c r="BW272" s="364"/>
      <c r="BX272" s="364"/>
      <c r="BY272" s="364"/>
      <c r="BZ272" s="364"/>
      <c r="CA272" s="364"/>
      <c r="CB272" s="364"/>
      <c r="CC272" s="364"/>
      <c r="CD272" s="364"/>
      <c r="CE272" s="364"/>
      <c r="CF272" s="364"/>
      <c r="CG272" s="364"/>
      <c r="CH272" s="364"/>
      <c r="CI272" s="364"/>
    </row>
    <row r="273" spans="1:87" s="374" customFormat="1" ht="12.75" customHeight="1">
      <c r="A273" s="1061"/>
      <c r="B273" s="1191"/>
      <c r="C273" s="1204" t="s">
        <v>53</v>
      </c>
      <c r="D273" s="478" t="s">
        <v>3520</v>
      </c>
      <c r="E273" s="388"/>
      <c r="F273" s="477">
        <v>99680</v>
      </c>
      <c r="G273" s="476">
        <v>172390</v>
      </c>
      <c r="H273" s="477">
        <v>95900</v>
      </c>
      <c r="I273" s="476">
        <v>168610</v>
      </c>
      <c r="J273" s="583" t="s">
        <v>3595</v>
      </c>
      <c r="K273" s="475">
        <v>890</v>
      </c>
      <c r="L273" s="474">
        <v>1610</v>
      </c>
      <c r="M273" s="473" t="s">
        <v>50</v>
      </c>
      <c r="N273" s="475">
        <v>850</v>
      </c>
      <c r="O273" s="474">
        <v>1570</v>
      </c>
      <c r="P273" s="473" t="s">
        <v>50</v>
      </c>
      <c r="Q273" s="380"/>
      <c r="R273" s="392"/>
      <c r="S273" s="455"/>
      <c r="T273" s="1082"/>
      <c r="U273" s="581"/>
      <c r="V273" s="488"/>
      <c r="W273" s="1032"/>
      <c r="X273" s="490"/>
      <c r="Y273" s="489"/>
      <c r="Z273" s="1035"/>
      <c r="AA273" s="488"/>
      <c r="AB273" s="1192"/>
      <c r="AC273" s="392"/>
      <c r="AD273" s="392"/>
      <c r="AE273" s="1082"/>
      <c r="AF273" s="464"/>
      <c r="AG273" s="1193"/>
      <c r="AH273" s="429" t="s">
        <v>52</v>
      </c>
      <c r="AI273" s="470">
        <v>2000</v>
      </c>
      <c r="AJ273" s="469">
        <v>2200</v>
      </c>
      <c r="AK273" s="471">
        <v>1400</v>
      </c>
      <c r="AL273" s="469">
        <v>1400</v>
      </c>
      <c r="AM273" s="1194"/>
      <c r="AN273" s="429" t="s">
        <v>51</v>
      </c>
      <c r="AO273" s="470">
        <v>2400</v>
      </c>
      <c r="AP273" s="469">
        <v>2700</v>
      </c>
      <c r="AQ273" s="468">
        <v>1700</v>
      </c>
      <c r="AR273" s="467">
        <v>1700</v>
      </c>
      <c r="AS273" s="1032"/>
      <c r="AT273" s="488"/>
      <c r="AU273" s="485"/>
      <c r="AV273" s="571"/>
      <c r="AW273" s="1032"/>
      <c r="AX273" s="1196"/>
      <c r="AY273" s="1032"/>
      <c r="AZ273" s="1199"/>
      <c r="BA273" s="1032"/>
      <c r="BB273" s="488"/>
      <c r="BC273" s="1032"/>
      <c r="BD273" s="1206">
        <v>0.06</v>
      </c>
      <c r="BE273" s="1032"/>
      <c r="BF273" s="466">
        <v>10</v>
      </c>
      <c r="BG273" s="1032"/>
      <c r="BH273" s="466">
        <v>30</v>
      </c>
      <c r="BI273" s="1032"/>
      <c r="BJ273" s="466">
        <v>20</v>
      </c>
      <c r="BK273" s="1032"/>
      <c r="BL273" s="1196"/>
      <c r="BM273" s="1032"/>
      <c r="BN273" s="1199"/>
      <c r="BO273" s="1032"/>
      <c r="BP273" s="1206">
        <v>0.97</v>
      </c>
      <c r="BQ273" s="457"/>
      <c r="BR273" s="412"/>
      <c r="BS273" s="581"/>
      <c r="BT273" s="580"/>
      <c r="BU273" s="580"/>
      <c r="BV273" s="1056"/>
      <c r="BW273" s="364"/>
      <c r="BX273" s="364"/>
      <c r="BY273" s="364"/>
      <c r="BZ273" s="364"/>
      <c r="CA273" s="364"/>
      <c r="CB273" s="364"/>
      <c r="CC273" s="364"/>
      <c r="CD273" s="364"/>
      <c r="CE273" s="364"/>
      <c r="CF273" s="364"/>
      <c r="CG273" s="364"/>
      <c r="CH273" s="364"/>
      <c r="CI273" s="364"/>
    </row>
    <row r="274" spans="1:87" s="374" customFormat="1" ht="12.75" customHeight="1">
      <c r="A274" s="1061"/>
      <c r="B274" s="1191"/>
      <c r="C274" s="1205"/>
      <c r="D274" s="389" t="s">
        <v>3519</v>
      </c>
      <c r="E274" s="388"/>
      <c r="F274" s="387">
        <v>172390</v>
      </c>
      <c r="G274" s="386"/>
      <c r="H274" s="387">
        <v>168610</v>
      </c>
      <c r="I274" s="386"/>
      <c r="J274" s="583" t="s">
        <v>3595</v>
      </c>
      <c r="K274" s="383">
        <v>1610</v>
      </c>
      <c r="L274" s="385"/>
      <c r="M274" s="384" t="s">
        <v>50</v>
      </c>
      <c r="N274" s="383">
        <v>1570</v>
      </c>
      <c r="O274" s="385"/>
      <c r="P274" s="384" t="s">
        <v>50</v>
      </c>
      <c r="Q274" s="380"/>
      <c r="R274" s="392"/>
      <c r="S274" s="487"/>
      <c r="T274" s="1082"/>
      <c r="U274" s="581"/>
      <c r="V274" s="593" t="s">
        <v>63</v>
      </c>
      <c r="W274" s="1032"/>
      <c r="X274" s="596" t="s">
        <v>63</v>
      </c>
      <c r="Y274" s="602"/>
      <c r="Z274" s="1035"/>
      <c r="AA274" s="593"/>
      <c r="AB274" s="1192"/>
      <c r="AC274" s="392"/>
      <c r="AD274" s="392"/>
      <c r="AE274" s="1082"/>
      <c r="AF274" s="464"/>
      <c r="AG274" s="1193"/>
      <c r="AH274" s="586" t="s">
        <v>49</v>
      </c>
      <c r="AI274" s="462">
        <v>2000</v>
      </c>
      <c r="AJ274" s="461">
        <v>2200</v>
      </c>
      <c r="AK274" s="463">
        <v>1400</v>
      </c>
      <c r="AL274" s="461">
        <v>1400</v>
      </c>
      <c r="AM274" s="1194"/>
      <c r="AN274" s="586" t="s">
        <v>48</v>
      </c>
      <c r="AO274" s="462">
        <v>2200</v>
      </c>
      <c r="AP274" s="461">
        <v>2400</v>
      </c>
      <c r="AQ274" s="460">
        <v>1500</v>
      </c>
      <c r="AR274" s="459">
        <v>1500</v>
      </c>
      <c r="AS274" s="1032"/>
      <c r="AT274" s="593" t="s">
        <v>24</v>
      </c>
      <c r="AU274" s="485"/>
      <c r="AV274" s="414"/>
      <c r="AW274" s="1032"/>
      <c r="AX274" s="1197"/>
      <c r="AY274" s="1032"/>
      <c r="AZ274" s="1200"/>
      <c r="BA274" s="1032"/>
      <c r="BB274" s="593"/>
      <c r="BC274" s="1032"/>
      <c r="BD274" s="1207"/>
      <c r="BE274" s="1032"/>
      <c r="BF274" s="604"/>
      <c r="BG274" s="1032"/>
      <c r="BH274" s="458" t="s">
        <v>3692</v>
      </c>
      <c r="BI274" s="1032"/>
      <c r="BJ274" s="458" t="s">
        <v>3692</v>
      </c>
      <c r="BK274" s="1032"/>
      <c r="BL274" s="1197"/>
      <c r="BM274" s="1032"/>
      <c r="BN274" s="1200"/>
      <c r="BO274" s="1032"/>
      <c r="BP274" s="1206"/>
      <c r="BQ274" s="457"/>
      <c r="BR274" s="412"/>
      <c r="BS274" s="581"/>
      <c r="BT274" s="580"/>
      <c r="BU274" s="580"/>
      <c r="BV274" s="1056"/>
      <c r="BW274" s="364"/>
      <c r="BX274" s="364"/>
      <c r="BY274" s="364"/>
      <c r="BZ274" s="364"/>
      <c r="CA274" s="364"/>
      <c r="CB274" s="364"/>
      <c r="CC274" s="364"/>
      <c r="CD274" s="364"/>
      <c r="CE274" s="364"/>
      <c r="CF274" s="364"/>
      <c r="CG274" s="364"/>
      <c r="CH274" s="364"/>
      <c r="CI274" s="364"/>
    </row>
    <row r="275" spans="1:87" s="374" customFormat="1" ht="12.75" customHeight="1">
      <c r="A275" s="1061"/>
      <c r="B275" s="1190" t="s">
        <v>3525</v>
      </c>
      <c r="C275" s="1076" t="s">
        <v>59</v>
      </c>
      <c r="D275" s="402" t="s">
        <v>3470</v>
      </c>
      <c r="E275" s="388"/>
      <c r="F275" s="401">
        <v>32560</v>
      </c>
      <c r="G275" s="400">
        <v>39830</v>
      </c>
      <c r="H275" s="401">
        <v>29050</v>
      </c>
      <c r="I275" s="400">
        <v>36320</v>
      </c>
      <c r="J275" s="583" t="s">
        <v>3595</v>
      </c>
      <c r="K275" s="399">
        <v>300</v>
      </c>
      <c r="L275" s="398">
        <v>370</v>
      </c>
      <c r="M275" s="397" t="s">
        <v>50</v>
      </c>
      <c r="N275" s="399">
        <v>260</v>
      </c>
      <c r="O275" s="398">
        <v>330</v>
      </c>
      <c r="P275" s="397" t="s">
        <v>50</v>
      </c>
      <c r="Q275" s="583" t="s">
        <v>3595</v>
      </c>
      <c r="R275" s="396">
        <v>7270</v>
      </c>
      <c r="S275" s="484">
        <v>70</v>
      </c>
      <c r="T275" s="1082"/>
      <c r="U275" s="581"/>
      <c r="V275" s="593">
        <v>664500</v>
      </c>
      <c r="W275" s="1032"/>
      <c r="X275" s="596">
        <v>6640</v>
      </c>
      <c r="Y275" s="485"/>
      <c r="Z275" s="1035"/>
      <c r="AA275" s="596"/>
      <c r="AB275" s="1192"/>
      <c r="AC275" s="392"/>
      <c r="AD275" s="392"/>
      <c r="AE275" s="1082"/>
      <c r="AF275" s="464"/>
      <c r="AG275" s="1193" t="s">
        <v>3595</v>
      </c>
      <c r="AH275" s="483" t="s">
        <v>58</v>
      </c>
      <c r="AI275" s="482">
        <v>2400</v>
      </c>
      <c r="AJ275" s="481">
        <v>2700</v>
      </c>
      <c r="AK275" s="471">
        <v>1700</v>
      </c>
      <c r="AL275" s="469">
        <v>1700</v>
      </c>
      <c r="AM275" s="1194" t="s">
        <v>3595</v>
      </c>
      <c r="AN275" s="483" t="s">
        <v>57</v>
      </c>
      <c r="AO275" s="482">
        <v>5500</v>
      </c>
      <c r="AP275" s="481">
        <v>6200</v>
      </c>
      <c r="AQ275" s="468">
        <v>3900</v>
      </c>
      <c r="AR275" s="467">
        <v>3900</v>
      </c>
      <c r="AS275" s="1032"/>
      <c r="AT275" s="593">
        <v>2540</v>
      </c>
      <c r="AU275" s="1194" t="s">
        <v>3595</v>
      </c>
      <c r="AV275" s="1209">
        <v>4500</v>
      </c>
      <c r="AW275" s="1032" t="s">
        <v>3595</v>
      </c>
      <c r="AX275" s="1195">
        <v>1550</v>
      </c>
      <c r="AY275" s="1032" t="s">
        <v>3595</v>
      </c>
      <c r="AZ275" s="1198">
        <v>10</v>
      </c>
      <c r="BA275" s="1032"/>
      <c r="BB275" s="593"/>
      <c r="BC275" s="1032" t="s">
        <v>3601</v>
      </c>
      <c r="BD275" s="1202" t="s">
        <v>56</v>
      </c>
      <c r="BE275" s="1032" t="s">
        <v>3601</v>
      </c>
      <c r="BF275" s="390"/>
      <c r="BG275" s="1032" t="s">
        <v>3601</v>
      </c>
      <c r="BH275" s="390"/>
      <c r="BI275" s="1032" t="s">
        <v>3601</v>
      </c>
      <c r="BJ275" s="390"/>
      <c r="BK275" s="1032" t="s">
        <v>3595</v>
      </c>
      <c r="BL275" s="1195">
        <v>1800</v>
      </c>
      <c r="BM275" s="1032" t="s">
        <v>8</v>
      </c>
      <c r="BN275" s="1198">
        <v>10</v>
      </c>
      <c r="BO275" s="1032"/>
      <c r="BP275" s="1202" t="s">
        <v>3693</v>
      </c>
      <c r="BQ275" s="457"/>
      <c r="BR275" s="412"/>
      <c r="BS275" s="581"/>
      <c r="BT275" s="580"/>
      <c r="BU275" s="580"/>
      <c r="BV275" s="1056"/>
      <c r="BW275" s="364"/>
      <c r="BX275" s="364"/>
      <c r="BY275" s="364"/>
      <c r="BZ275" s="364"/>
      <c r="CA275" s="364"/>
      <c r="CB275" s="364"/>
      <c r="CC275" s="364"/>
      <c r="CD275" s="364"/>
      <c r="CE275" s="364"/>
      <c r="CF275" s="364"/>
      <c r="CG275" s="364"/>
      <c r="CH275" s="364"/>
      <c r="CI275" s="364"/>
    </row>
    <row r="276" spans="1:87" s="374" customFormat="1" ht="12.75" customHeight="1">
      <c r="A276" s="1061"/>
      <c r="B276" s="1191"/>
      <c r="C276" s="1077"/>
      <c r="D276" s="478" t="s">
        <v>3469</v>
      </c>
      <c r="E276" s="388"/>
      <c r="F276" s="477">
        <v>39830</v>
      </c>
      <c r="G276" s="476">
        <v>98520</v>
      </c>
      <c r="H276" s="477">
        <v>36320</v>
      </c>
      <c r="I276" s="476">
        <v>95010</v>
      </c>
      <c r="J276" s="583" t="s">
        <v>3595</v>
      </c>
      <c r="K276" s="475">
        <v>370</v>
      </c>
      <c r="L276" s="474">
        <v>880</v>
      </c>
      <c r="M276" s="473" t="s">
        <v>50</v>
      </c>
      <c r="N276" s="475">
        <v>330</v>
      </c>
      <c r="O276" s="474">
        <v>840</v>
      </c>
      <c r="P276" s="473" t="s">
        <v>50</v>
      </c>
      <c r="Q276" s="583" t="s">
        <v>3595</v>
      </c>
      <c r="R276" s="383">
        <v>7270</v>
      </c>
      <c r="S276" s="480">
        <v>70</v>
      </c>
      <c r="T276" s="1082"/>
      <c r="U276" s="581"/>
      <c r="V276" s="488"/>
      <c r="W276" s="1032"/>
      <c r="X276" s="490"/>
      <c r="Y276" s="489"/>
      <c r="Z276" s="1035"/>
      <c r="AA276" s="488"/>
      <c r="AB276" s="1192"/>
      <c r="AC276" s="392"/>
      <c r="AD276" s="392"/>
      <c r="AE276" s="1082"/>
      <c r="AF276" s="464"/>
      <c r="AG276" s="1193"/>
      <c r="AH276" s="429" t="s">
        <v>55</v>
      </c>
      <c r="AI276" s="470">
        <v>2300</v>
      </c>
      <c r="AJ276" s="469">
        <v>2600</v>
      </c>
      <c r="AK276" s="471">
        <v>1600</v>
      </c>
      <c r="AL276" s="469">
        <v>1600</v>
      </c>
      <c r="AM276" s="1194"/>
      <c r="AN276" s="429" t="s">
        <v>54</v>
      </c>
      <c r="AO276" s="470">
        <v>3000</v>
      </c>
      <c r="AP276" s="469">
        <v>3400</v>
      </c>
      <c r="AQ276" s="468">
        <v>2100</v>
      </c>
      <c r="AR276" s="467">
        <v>2100</v>
      </c>
      <c r="AS276" s="1032"/>
      <c r="AT276" s="488"/>
      <c r="AU276" s="1194"/>
      <c r="AV276" s="1210"/>
      <c r="AW276" s="1032"/>
      <c r="AX276" s="1196"/>
      <c r="AY276" s="1032"/>
      <c r="AZ276" s="1199"/>
      <c r="BA276" s="1032"/>
      <c r="BB276" s="488"/>
      <c r="BC276" s="1032"/>
      <c r="BD276" s="1203"/>
      <c r="BE276" s="1032"/>
      <c r="BF276" s="479">
        <v>900</v>
      </c>
      <c r="BG276" s="1032"/>
      <c r="BH276" s="479">
        <v>3110</v>
      </c>
      <c r="BI276" s="1032"/>
      <c r="BJ276" s="479">
        <v>1960</v>
      </c>
      <c r="BK276" s="1032"/>
      <c r="BL276" s="1196"/>
      <c r="BM276" s="1032"/>
      <c r="BN276" s="1199"/>
      <c r="BO276" s="1032"/>
      <c r="BP276" s="1203"/>
      <c r="BQ276" s="457"/>
      <c r="BR276" s="412"/>
      <c r="BS276" s="581"/>
      <c r="BT276" s="580"/>
      <c r="BU276" s="580"/>
      <c r="BV276" s="1056"/>
      <c r="BW276" s="364"/>
      <c r="BX276" s="364"/>
      <c r="BY276" s="364"/>
      <c r="BZ276" s="364"/>
      <c r="CA276" s="364"/>
      <c r="CB276" s="364"/>
      <c r="CC276" s="364"/>
      <c r="CD276" s="364"/>
      <c r="CE276" s="364"/>
      <c r="CF276" s="364"/>
      <c r="CG276" s="364"/>
      <c r="CH276" s="364"/>
      <c r="CI276" s="364"/>
    </row>
    <row r="277" spans="1:87" s="374" customFormat="1" ht="12.75" customHeight="1">
      <c r="A277" s="1061"/>
      <c r="B277" s="1191"/>
      <c r="C277" s="1204" t="s">
        <v>53</v>
      </c>
      <c r="D277" s="478" t="s">
        <v>3520</v>
      </c>
      <c r="E277" s="388"/>
      <c r="F277" s="477">
        <v>98520</v>
      </c>
      <c r="G277" s="476">
        <v>171230</v>
      </c>
      <c r="H277" s="477">
        <v>95010</v>
      </c>
      <c r="I277" s="476">
        <v>167720</v>
      </c>
      <c r="J277" s="583" t="s">
        <v>3595</v>
      </c>
      <c r="K277" s="475">
        <v>880</v>
      </c>
      <c r="L277" s="474">
        <v>1600</v>
      </c>
      <c r="M277" s="473" t="s">
        <v>50</v>
      </c>
      <c r="N277" s="475">
        <v>840</v>
      </c>
      <c r="O277" s="474">
        <v>1560</v>
      </c>
      <c r="P277" s="473" t="s">
        <v>50</v>
      </c>
      <c r="Q277" s="380"/>
      <c r="R277" s="392"/>
      <c r="S277" s="455"/>
      <c r="T277" s="1082"/>
      <c r="U277" s="581"/>
      <c r="V277" s="593" t="s">
        <v>62</v>
      </c>
      <c r="W277" s="1032"/>
      <c r="X277" s="596" t="s">
        <v>62</v>
      </c>
      <c r="Y277" s="602"/>
      <c r="Z277" s="1035"/>
      <c r="AA277" s="593"/>
      <c r="AB277" s="1192"/>
      <c r="AC277" s="392"/>
      <c r="AD277" s="392"/>
      <c r="AE277" s="1082"/>
      <c r="AF277" s="464"/>
      <c r="AG277" s="1193"/>
      <c r="AH277" s="429" t="s">
        <v>52</v>
      </c>
      <c r="AI277" s="470">
        <v>2200</v>
      </c>
      <c r="AJ277" s="469">
        <v>2400</v>
      </c>
      <c r="AK277" s="471">
        <v>1500</v>
      </c>
      <c r="AL277" s="469">
        <v>1500</v>
      </c>
      <c r="AM277" s="1194"/>
      <c r="AN277" s="429" t="s">
        <v>51</v>
      </c>
      <c r="AO277" s="470">
        <v>2600</v>
      </c>
      <c r="AP277" s="469">
        <v>2900</v>
      </c>
      <c r="AQ277" s="468">
        <v>1800</v>
      </c>
      <c r="AR277" s="467">
        <v>1800</v>
      </c>
      <c r="AS277" s="1032"/>
      <c r="AT277" s="593" t="s">
        <v>25</v>
      </c>
      <c r="AU277" s="485"/>
      <c r="AV277" s="571"/>
      <c r="AW277" s="1032"/>
      <c r="AX277" s="1196"/>
      <c r="AY277" s="1032"/>
      <c r="AZ277" s="1199"/>
      <c r="BA277" s="1032"/>
      <c r="BB277" s="593"/>
      <c r="BC277" s="1032"/>
      <c r="BD277" s="1206">
        <v>0.06</v>
      </c>
      <c r="BE277" s="1032"/>
      <c r="BF277" s="466">
        <v>9</v>
      </c>
      <c r="BG277" s="1032"/>
      <c r="BH277" s="466">
        <v>30</v>
      </c>
      <c r="BI277" s="1032"/>
      <c r="BJ277" s="466">
        <v>20</v>
      </c>
      <c r="BK277" s="1032"/>
      <c r="BL277" s="1196"/>
      <c r="BM277" s="1032"/>
      <c r="BN277" s="1199"/>
      <c r="BO277" s="1032"/>
      <c r="BP277" s="1206">
        <v>0.98</v>
      </c>
      <c r="BQ277" s="457"/>
      <c r="BR277" s="412"/>
      <c r="BS277" s="581"/>
      <c r="BT277" s="580"/>
      <c r="BU277" s="580"/>
      <c r="BV277" s="1056"/>
      <c r="BW277" s="364"/>
      <c r="BX277" s="364"/>
      <c r="BY277" s="364"/>
      <c r="BZ277" s="364"/>
      <c r="CA277" s="364"/>
      <c r="CB277" s="364"/>
      <c r="CC277" s="364"/>
      <c r="CD277" s="364"/>
      <c r="CE277" s="364"/>
      <c r="CF277" s="364"/>
      <c r="CG277" s="364"/>
      <c r="CH277" s="364"/>
      <c r="CI277" s="364"/>
    </row>
    <row r="278" spans="1:87" s="374" customFormat="1" ht="12.75" customHeight="1">
      <c r="A278" s="1061"/>
      <c r="B278" s="1191"/>
      <c r="C278" s="1205"/>
      <c r="D278" s="389" t="s">
        <v>3519</v>
      </c>
      <c r="E278" s="388"/>
      <c r="F278" s="387">
        <v>171230</v>
      </c>
      <c r="G278" s="386"/>
      <c r="H278" s="387">
        <v>167720</v>
      </c>
      <c r="I278" s="386"/>
      <c r="J278" s="583" t="s">
        <v>3595</v>
      </c>
      <c r="K278" s="383">
        <v>1600</v>
      </c>
      <c r="L278" s="385"/>
      <c r="M278" s="384" t="s">
        <v>50</v>
      </c>
      <c r="N278" s="383">
        <v>1560</v>
      </c>
      <c r="O278" s="385"/>
      <c r="P278" s="384" t="s">
        <v>50</v>
      </c>
      <c r="Q278" s="380"/>
      <c r="R278" s="392"/>
      <c r="S278" s="487"/>
      <c r="T278" s="1082"/>
      <c r="U278" s="581"/>
      <c r="V278" s="593">
        <v>700000</v>
      </c>
      <c r="W278" s="1032"/>
      <c r="X278" s="596">
        <v>7000</v>
      </c>
      <c r="Y278" s="485"/>
      <c r="Z278" s="1035"/>
      <c r="AA278" s="596"/>
      <c r="AB278" s="1192"/>
      <c r="AC278" s="392"/>
      <c r="AD278" s="392"/>
      <c r="AE278" s="1082"/>
      <c r="AF278" s="464"/>
      <c r="AG278" s="1193"/>
      <c r="AH278" s="586" t="s">
        <v>49</v>
      </c>
      <c r="AI278" s="462">
        <v>2100</v>
      </c>
      <c r="AJ278" s="461">
        <v>2300</v>
      </c>
      <c r="AK278" s="463">
        <v>1500</v>
      </c>
      <c r="AL278" s="461">
        <v>1500</v>
      </c>
      <c r="AM278" s="1194"/>
      <c r="AN278" s="586" t="s">
        <v>48</v>
      </c>
      <c r="AO278" s="462">
        <v>2400</v>
      </c>
      <c r="AP278" s="461">
        <v>2600</v>
      </c>
      <c r="AQ278" s="460">
        <v>1600</v>
      </c>
      <c r="AR278" s="459">
        <v>1600</v>
      </c>
      <c r="AS278" s="1032"/>
      <c r="AT278" s="593">
        <v>2440</v>
      </c>
      <c r="AU278" s="485"/>
      <c r="AV278" s="414"/>
      <c r="AW278" s="1032"/>
      <c r="AX278" s="1197"/>
      <c r="AY278" s="1032"/>
      <c r="AZ278" s="1200"/>
      <c r="BA278" s="1032"/>
      <c r="BB278" s="593"/>
      <c r="BC278" s="1032"/>
      <c r="BD278" s="1207"/>
      <c r="BE278" s="1032"/>
      <c r="BF278" s="604"/>
      <c r="BG278" s="1032"/>
      <c r="BH278" s="458" t="s">
        <v>3692</v>
      </c>
      <c r="BI278" s="1032"/>
      <c r="BJ278" s="458" t="s">
        <v>3692</v>
      </c>
      <c r="BK278" s="1032"/>
      <c r="BL278" s="1197"/>
      <c r="BM278" s="1032"/>
      <c r="BN278" s="1200"/>
      <c r="BO278" s="1032"/>
      <c r="BP278" s="1206"/>
      <c r="BQ278" s="457"/>
      <c r="BR278" s="412"/>
      <c r="BS278" s="581"/>
      <c r="BT278" s="580"/>
      <c r="BU278" s="580"/>
      <c r="BV278" s="1056"/>
      <c r="BW278" s="364"/>
      <c r="BX278" s="364"/>
      <c r="BY278" s="364"/>
      <c r="BZ278" s="364"/>
      <c r="CA278" s="364"/>
      <c r="CB278" s="364"/>
      <c r="CC278" s="364"/>
      <c r="CD278" s="364"/>
      <c r="CE278" s="364"/>
      <c r="CF278" s="364"/>
      <c r="CG278" s="364"/>
      <c r="CH278" s="364"/>
      <c r="CI278" s="364"/>
    </row>
    <row r="279" spans="1:87" s="374" customFormat="1" ht="12.75" customHeight="1">
      <c r="A279" s="1061"/>
      <c r="B279" s="1190" t="s">
        <v>3524</v>
      </c>
      <c r="C279" s="1076" t="s">
        <v>59</v>
      </c>
      <c r="D279" s="402" t="s">
        <v>3470</v>
      </c>
      <c r="E279" s="388"/>
      <c r="F279" s="401">
        <v>31530</v>
      </c>
      <c r="G279" s="400">
        <v>38800</v>
      </c>
      <c r="H279" s="401">
        <v>28250</v>
      </c>
      <c r="I279" s="400">
        <v>35520</v>
      </c>
      <c r="J279" s="583" t="s">
        <v>3595</v>
      </c>
      <c r="K279" s="399">
        <v>290</v>
      </c>
      <c r="L279" s="398">
        <v>360</v>
      </c>
      <c r="M279" s="397" t="s">
        <v>50</v>
      </c>
      <c r="N279" s="399">
        <v>250</v>
      </c>
      <c r="O279" s="398">
        <v>320</v>
      </c>
      <c r="P279" s="397" t="s">
        <v>50</v>
      </c>
      <c r="Q279" s="583" t="s">
        <v>3595</v>
      </c>
      <c r="R279" s="396">
        <v>7270</v>
      </c>
      <c r="S279" s="484">
        <v>70</v>
      </c>
      <c r="T279" s="1082"/>
      <c r="U279" s="581"/>
      <c r="V279" s="488"/>
      <c r="W279" s="1032"/>
      <c r="X279" s="596"/>
      <c r="Y279" s="485"/>
      <c r="Z279" s="1035"/>
      <c r="AA279" s="596"/>
      <c r="AB279" s="1192"/>
      <c r="AC279" s="392"/>
      <c r="AD279" s="392"/>
      <c r="AE279" s="1082"/>
      <c r="AF279" s="464"/>
      <c r="AG279" s="1193" t="s">
        <v>3595</v>
      </c>
      <c r="AH279" s="483" t="s">
        <v>58</v>
      </c>
      <c r="AI279" s="482">
        <v>2300</v>
      </c>
      <c r="AJ279" s="481">
        <v>2500</v>
      </c>
      <c r="AK279" s="471">
        <v>1600</v>
      </c>
      <c r="AL279" s="469">
        <v>1600</v>
      </c>
      <c r="AM279" s="1194" t="s">
        <v>3595</v>
      </c>
      <c r="AN279" s="483" t="s">
        <v>57</v>
      </c>
      <c r="AO279" s="482">
        <v>5400</v>
      </c>
      <c r="AP279" s="481">
        <v>6000</v>
      </c>
      <c r="AQ279" s="468">
        <v>3700</v>
      </c>
      <c r="AR279" s="467">
        <v>3700</v>
      </c>
      <c r="AS279" s="1032"/>
      <c r="AT279" s="593"/>
      <c r="AU279" s="1194" t="s">
        <v>3595</v>
      </c>
      <c r="AV279" s="1209">
        <v>4500</v>
      </c>
      <c r="AW279" s="1032" t="s">
        <v>3595</v>
      </c>
      <c r="AX279" s="1195">
        <v>1440</v>
      </c>
      <c r="AY279" s="1032" t="s">
        <v>3595</v>
      </c>
      <c r="AZ279" s="1198">
        <v>10</v>
      </c>
      <c r="BA279" s="1032"/>
      <c r="BB279" s="593"/>
      <c r="BC279" s="1032" t="s">
        <v>3601</v>
      </c>
      <c r="BD279" s="1202" t="s">
        <v>56</v>
      </c>
      <c r="BE279" s="1032" t="s">
        <v>3601</v>
      </c>
      <c r="BF279" s="390"/>
      <c r="BG279" s="1032" t="s">
        <v>3601</v>
      </c>
      <c r="BH279" s="390"/>
      <c r="BI279" s="1032" t="s">
        <v>3601</v>
      </c>
      <c r="BJ279" s="390"/>
      <c r="BK279" s="1032" t="s">
        <v>3595</v>
      </c>
      <c r="BL279" s="1195">
        <v>1680</v>
      </c>
      <c r="BM279" s="1032" t="s">
        <v>8</v>
      </c>
      <c r="BN279" s="1198">
        <v>10</v>
      </c>
      <c r="BO279" s="1032"/>
      <c r="BP279" s="1202" t="s">
        <v>3693</v>
      </c>
      <c r="BQ279" s="457"/>
      <c r="BR279" s="412"/>
      <c r="BS279" s="581"/>
      <c r="BT279" s="580"/>
      <c r="BU279" s="580"/>
      <c r="BV279" s="1056"/>
      <c r="BW279" s="364"/>
      <c r="BX279" s="364"/>
      <c r="BY279" s="364"/>
      <c r="BZ279" s="364"/>
      <c r="CA279" s="364"/>
      <c r="CB279" s="364"/>
      <c r="CC279" s="364"/>
      <c r="CD279" s="364"/>
      <c r="CE279" s="364"/>
      <c r="CF279" s="364"/>
      <c r="CG279" s="364"/>
      <c r="CH279" s="364"/>
      <c r="CI279" s="364"/>
    </row>
    <row r="280" spans="1:87" s="374" customFormat="1" ht="12.75" customHeight="1">
      <c r="A280" s="1061"/>
      <c r="B280" s="1191"/>
      <c r="C280" s="1077"/>
      <c r="D280" s="478" t="s">
        <v>3469</v>
      </c>
      <c r="E280" s="388"/>
      <c r="F280" s="477">
        <v>38800</v>
      </c>
      <c r="G280" s="476">
        <v>97490</v>
      </c>
      <c r="H280" s="477">
        <v>35520</v>
      </c>
      <c r="I280" s="476">
        <v>94210</v>
      </c>
      <c r="J280" s="583" t="s">
        <v>3595</v>
      </c>
      <c r="K280" s="475">
        <v>360</v>
      </c>
      <c r="L280" s="474">
        <v>870</v>
      </c>
      <c r="M280" s="473" t="s">
        <v>50</v>
      </c>
      <c r="N280" s="475">
        <v>320</v>
      </c>
      <c r="O280" s="474">
        <v>830</v>
      </c>
      <c r="P280" s="473" t="s">
        <v>50</v>
      </c>
      <c r="Q280" s="583" t="s">
        <v>3595</v>
      </c>
      <c r="R280" s="383">
        <v>7270</v>
      </c>
      <c r="S280" s="480">
        <v>70</v>
      </c>
      <c r="T280" s="1082"/>
      <c r="U280" s="581"/>
      <c r="V280" s="488"/>
      <c r="W280" s="1032"/>
      <c r="X280" s="596"/>
      <c r="Y280" s="485"/>
      <c r="Z280" s="1035"/>
      <c r="AA280" s="596"/>
      <c r="AB280" s="1192"/>
      <c r="AC280" s="392"/>
      <c r="AD280" s="392"/>
      <c r="AE280" s="1082"/>
      <c r="AF280" s="464"/>
      <c r="AG280" s="1193"/>
      <c r="AH280" s="429" t="s">
        <v>55</v>
      </c>
      <c r="AI280" s="470">
        <v>2200</v>
      </c>
      <c r="AJ280" s="469">
        <v>2400</v>
      </c>
      <c r="AK280" s="471">
        <v>1500</v>
      </c>
      <c r="AL280" s="469">
        <v>1500</v>
      </c>
      <c r="AM280" s="1194"/>
      <c r="AN280" s="429" t="s">
        <v>54</v>
      </c>
      <c r="AO280" s="470">
        <v>2900</v>
      </c>
      <c r="AP280" s="469">
        <v>3300</v>
      </c>
      <c r="AQ280" s="468">
        <v>2000</v>
      </c>
      <c r="AR280" s="467">
        <v>2000</v>
      </c>
      <c r="AS280" s="1032"/>
      <c r="AT280" s="593" t="s">
        <v>26</v>
      </c>
      <c r="AU280" s="1194"/>
      <c r="AV280" s="1210"/>
      <c r="AW280" s="1032"/>
      <c r="AX280" s="1196"/>
      <c r="AY280" s="1032"/>
      <c r="AZ280" s="1199"/>
      <c r="BA280" s="1032"/>
      <c r="BB280" s="593"/>
      <c r="BC280" s="1032"/>
      <c r="BD280" s="1203"/>
      <c r="BE280" s="1032"/>
      <c r="BF280" s="479">
        <v>840</v>
      </c>
      <c r="BG280" s="1032"/>
      <c r="BH280" s="479">
        <v>2900</v>
      </c>
      <c r="BI280" s="1032"/>
      <c r="BJ280" s="479">
        <v>1830</v>
      </c>
      <c r="BK280" s="1032"/>
      <c r="BL280" s="1196"/>
      <c r="BM280" s="1032"/>
      <c r="BN280" s="1199"/>
      <c r="BO280" s="1032"/>
      <c r="BP280" s="1203"/>
      <c r="BQ280" s="457"/>
      <c r="BR280" s="412"/>
      <c r="BS280" s="581"/>
      <c r="BT280" s="580"/>
      <c r="BU280" s="580"/>
      <c r="BV280" s="1056"/>
      <c r="BW280" s="364"/>
      <c r="BX280" s="364"/>
      <c r="BY280" s="364"/>
      <c r="BZ280" s="364"/>
      <c r="CA280" s="364"/>
      <c r="CB280" s="364"/>
      <c r="CC280" s="364"/>
      <c r="CD280" s="364"/>
      <c r="CE280" s="364"/>
      <c r="CF280" s="364"/>
      <c r="CG280" s="364"/>
      <c r="CH280" s="364"/>
      <c r="CI280" s="364"/>
    </row>
    <row r="281" spans="1:87" s="374" customFormat="1" ht="12.75" customHeight="1">
      <c r="A281" s="1061"/>
      <c r="B281" s="1191"/>
      <c r="C281" s="1204" t="s">
        <v>53</v>
      </c>
      <c r="D281" s="478" t="s">
        <v>3520</v>
      </c>
      <c r="E281" s="388"/>
      <c r="F281" s="477">
        <v>97490</v>
      </c>
      <c r="G281" s="476">
        <v>170200</v>
      </c>
      <c r="H281" s="477">
        <v>94210</v>
      </c>
      <c r="I281" s="476">
        <v>166920</v>
      </c>
      <c r="J281" s="583" t="s">
        <v>3595</v>
      </c>
      <c r="K281" s="475">
        <v>870</v>
      </c>
      <c r="L281" s="474">
        <v>1590</v>
      </c>
      <c r="M281" s="473" t="s">
        <v>50</v>
      </c>
      <c r="N281" s="475">
        <v>830</v>
      </c>
      <c r="O281" s="474">
        <v>1550</v>
      </c>
      <c r="P281" s="473" t="s">
        <v>50</v>
      </c>
      <c r="Q281" s="380"/>
      <c r="R281" s="392"/>
      <c r="S281" s="455"/>
      <c r="T281" s="1082"/>
      <c r="U281" s="581"/>
      <c r="V281" s="488"/>
      <c r="W281" s="1032"/>
      <c r="X281" s="596"/>
      <c r="Y281" s="485"/>
      <c r="Z281" s="1035"/>
      <c r="AA281" s="596"/>
      <c r="AB281" s="1192"/>
      <c r="AC281" s="392"/>
      <c r="AD281" s="392"/>
      <c r="AE281" s="1082"/>
      <c r="AF281" s="464"/>
      <c r="AG281" s="1193"/>
      <c r="AH281" s="429" t="s">
        <v>52</v>
      </c>
      <c r="AI281" s="470">
        <v>2100</v>
      </c>
      <c r="AJ281" s="469">
        <v>2300</v>
      </c>
      <c r="AK281" s="471">
        <v>1400</v>
      </c>
      <c r="AL281" s="469">
        <v>1400</v>
      </c>
      <c r="AM281" s="1194"/>
      <c r="AN281" s="429" t="s">
        <v>51</v>
      </c>
      <c r="AO281" s="470">
        <v>2500</v>
      </c>
      <c r="AP281" s="469">
        <v>2800</v>
      </c>
      <c r="AQ281" s="468">
        <v>1800</v>
      </c>
      <c r="AR281" s="467">
        <v>1800</v>
      </c>
      <c r="AS281" s="1032"/>
      <c r="AT281" s="593">
        <v>2360</v>
      </c>
      <c r="AU281" s="485"/>
      <c r="AV281" s="571"/>
      <c r="AW281" s="1032"/>
      <c r="AX281" s="1196"/>
      <c r="AY281" s="1032"/>
      <c r="AZ281" s="1199"/>
      <c r="BA281" s="1032"/>
      <c r="BB281" s="593"/>
      <c r="BC281" s="1032"/>
      <c r="BD281" s="1206">
        <v>0.06</v>
      </c>
      <c r="BE281" s="1032"/>
      <c r="BF281" s="466">
        <v>8</v>
      </c>
      <c r="BG281" s="1032"/>
      <c r="BH281" s="466">
        <v>20</v>
      </c>
      <c r="BI281" s="1032"/>
      <c r="BJ281" s="466">
        <v>10</v>
      </c>
      <c r="BK281" s="1032"/>
      <c r="BL281" s="1196"/>
      <c r="BM281" s="1032"/>
      <c r="BN281" s="1199"/>
      <c r="BO281" s="1032"/>
      <c r="BP281" s="1206">
        <v>0.98</v>
      </c>
      <c r="BQ281" s="457"/>
      <c r="BR281" s="412"/>
      <c r="BS281" s="581"/>
      <c r="BT281" s="580"/>
      <c r="BU281" s="580"/>
      <c r="BV281" s="1056"/>
      <c r="BW281" s="364"/>
      <c r="BX281" s="364"/>
      <c r="BY281" s="364"/>
      <c r="BZ281" s="364"/>
      <c r="CA281" s="364"/>
      <c r="CB281" s="364"/>
      <c r="CC281" s="364"/>
      <c r="CD281" s="364"/>
      <c r="CE281" s="364"/>
      <c r="CF281" s="364"/>
      <c r="CG281" s="364"/>
      <c r="CH281" s="364"/>
      <c r="CI281" s="364"/>
    </row>
    <row r="282" spans="1:87" s="374" customFormat="1" ht="12.75" customHeight="1">
      <c r="A282" s="1061"/>
      <c r="B282" s="1191"/>
      <c r="C282" s="1205"/>
      <c r="D282" s="389" t="s">
        <v>3519</v>
      </c>
      <c r="E282" s="388"/>
      <c r="F282" s="387">
        <v>170200</v>
      </c>
      <c r="G282" s="386"/>
      <c r="H282" s="387">
        <v>166920</v>
      </c>
      <c r="I282" s="386"/>
      <c r="J282" s="583" t="s">
        <v>3595</v>
      </c>
      <c r="K282" s="383">
        <v>1590</v>
      </c>
      <c r="L282" s="385"/>
      <c r="M282" s="384" t="s">
        <v>50</v>
      </c>
      <c r="N282" s="383">
        <v>1550</v>
      </c>
      <c r="O282" s="385"/>
      <c r="P282" s="384" t="s">
        <v>50</v>
      </c>
      <c r="Q282" s="380"/>
      <c r="R282" s="392"/>
      <c r="S282" s="487"/>
      <c r="T282" s="1082"/>
      <c r="U282" s="581"/>
      <c r="V282" s="488"/>
      <c r="W282" s="1032"/>
      <c r="X282" s="596"/>
      <c r="Y282" s="485"/>
      <c r="Z282" s="1035"/>
      <c r="AA282" s="596"/>
      <c r="AB282" s="1192"/>
      <c r="AC282" s="392"/>
      <c r="AD282" s="392"/>
      <c r="AE282" s="1082"/>
      <c r="AF282" s="464"/>
      <c r="AG282" s="1193"/>
      <c r="AH282" s="586" t="s">
        <v>49</v>
      </c>
      <c r="AI282" s="462">
        <v>2000</v>
      </c>
      <c r="AJ282" s="461">
        <v>2200</v>
      </c>
      <c r="AK282" s="463">
        <v>1400</v>
      </c>
      <c r="AL282" s="461">
        <v>1400</v>
      </c>
      <c r="AM282" s="1194"/>
      <c r="AN282" s="586" t="s">
        <v>48</v>
      </c>
      <c r="AO282" s="462">
        <v>2300</v>
      </c>
      <c r="AP282" s="461">
        <v>2500</v>
      </c>
      <c r="AQ282" s="460">
        <v>1600</v>
      </c>
      <c r="AR282" s="459">
        <v>1600</v>
      </c>
      <c r="AS282" s="1032"/>
      <c r="AT282" s="593"/>
      <c r="AU282" s="485"/>
      <c r="AV282" s="414"/>
      <c r="AW282" s="1032"/>
      <c r="AX282" s="1197"/>
      <c r="AY282" s="1032"/>
      <c r="AZ282" s="1200"/>
      <c r="BA282" s="1032"/>
      <c r="BB282" s="593"/>
      <c r="BC282" s="1032"/>
      <c r="BD282" s="1207"/>
      <c r="BE282" s="1032"/>
      <c r="BF282" s="604"/>
      <c r="BG282" s="1032"/>
      <c r="BH282" s="458" t="s">
        <v>3692</v>
      </c>
      <c r="BI282" s="1032"/>
      <c r="BJ282" s="458" t="s">
        <v>3692</v>
      </c>
      <c r="BK282" s="1032"/>
      <c r="BL282" s="1197"/>
      <c r="BM282" s="1032"/>
      <c r="BN282" s="1200"/>
      <c r="BO282" s="1032"/>
      <c r="BP282" s="1206"/>
      <c r="BQ282" s="457"/>
      <c r="BR282" s="412"/>
      <c r="BS282" s="581"/>
      <c r="BT282" s="580"/>
      <c r="BU282" s="580"/>
      <c r="BV282" s="1056"/>
      <c r="BW282" s="364"/>
      <c r="BX282" s="364"/>
      <c r="BY282" s="364"/>
      <c r="BZ282" s="364"/>
      <c r="CA282" s="364"/>
      <c r="CB282" s="364"/>
      <c r="CC282" s="364"/>
      <c r="CD282" s="364"/>
      <c r="CE282" s="364"/>
      <c r="CF282" s="364"/>
      <c r="CG282" s="364"/>
      <c r="CH282" s="364"/>
      <c r="CI282" s="364"/>
    </row>
    <row r="283" spans="1:87" s="374" customFormat="1" ht="12.75" customHeight="1">
      <c r="A283" s="1061"/>
      <c r="B283" s="1190" t="s">
        <v>3523</v>
      </c>
      <c r="C283" s="1076" t="s">
        <v>59</v>
      </c>
      <c r="D283" s="402" t="s">
        <v>3470</v>
      </c>
      <c r="E283" s="388"/>
      <c r="F283" s="401">
        <v>31490</v>
      </c>
      <c r="G283" s="400">
        <v>38760</v>
      </c>
      <c r="H283" s="401">
        <v>28420</v>
      </c>
      <c r="I283" s="400">
        <v>35690</v>
      </c>
      <c r="J283" s="583" t="s">
        <v>3595</v>
      </c>
      <c r="K283" s="399">
        <v>290</v>
      </c>
      <c r="L283" s="398">
        <v>360</v>
      </c>
      <c r="M283" s="397" t="s">
        <v>50</v>
      </c>
      <c r="N283" s="399">
        <v>250</v>
      </c>
      <c r="O283" s="398">
        <v>320</v>
      </c>
      <c r="P283" s="397" t="s">
        <v>50</v>
      </c>
      <c r="Q283" s="583" t="s">
        <v>3595</v>
      </c>
      <c r="R283" s="396">
        <v>7270</v>
      </c>
      <c r="S283" s="484">
        <v>70</v>
      </c>
      <c r="T283" s="1082"/>
      <c r="U283" s="581"/>
      <c r="V283" s="488"/>
      <c r="W283" s="1032"/>
      <c r="X283" s="596"/>
      <c r="Y283" s="485"/>
      <c r="Z283" s="1035"/>
      <c r="AA283" s="596"/>
      <c r="AB283" s="1192"/>
      <c r="AC283" s="392"/>
      <c r="AD283" s="392"/>
      <c r="AE283" s="1082"/>
      <c r="AF283" s="464"/>
      <c r="AG283" s="1193" t="s">
        <v>3595</v>
      </c>
      <c r="AH283" s="483" t="s">
        <v>58</v>
      </c>
      <c r="AI283" s="482">
        <v>2100</v>
      </c>
      <c r="AJ283" s="481">
        <v>2400</v>
      </c>
      <c r="AK283" s="471">
        <v>1500</v>
      </c>
      <c r="AL283" s="469">
        <v>1500</v>
      </c>
      <c r="AM283" s="1194" t="s">
        <v>3595</v>
      </c>
      <c r="AN283" s="483" t="s">
        <v>57</v>
      </c>
      <c r="AO283" s="482">
        <v>4800</v>
      </c>
      <c r="AP283" s="481">
        <v>5400</v>
      </c>
      <c r="AQ283" s="468">
        <v>3400</v>
      </c>
      <c r="AR283" s="467">
        <v>3400</v>
      </c>
      <c r="AS283" s="1032"/>
      <c r="AT283" s="593" t="s">
        <v>27</v>
      </c>
      <c r="AU283" s="1194" t="s">
        <v>3595</v>
      </c>
      <c r="AV283" s="1209">
        <v>4500</v>
      </c>
      <c r="AW283" s="1032" t="s">
        <v>3595</v>
      </c>
      <c r="AX283" s="1195">
        <v>1350</v>
      </c>
      <c r="AY283" s="1032" t="s">
        <v>3595</v>
      </c>
      <c r="AZ283" s="1198">
        <v>10</v>
      </c>
      <c r="BA283" s="1032"/>
      <c r="BB283" s="593"/>
      <c r="BC283" s="1032" t="s">
        <v>3601</v>
      </c>
      <c r="BD283" s="1202" t="s">
        <v>56</v>
      </c>
      <c r="BE283" s="1032" t="s">
        <v>3601</v>
      </c>
      <c r="BF283" s="390"/>
      <c r="BG283" s="1032" t="s">
        <v>3601</v>
      </c>
      <c r="BH283" s="390"/>
      <c r="BI283" s="1032" t="s">
        <v>3601</v>
      </c>
      <c r="BJ283" s="390"/>
      <c r="BK283" s="1032" t="s">
        <v>3595</v>
      </c>
      <c r="BL283" s="1195">
        <v>1570</v>
      </c>
      <c r="BM283" s="1032" t="s">
        <v>8</v>
      </c>
      <c r="BN283" s="1198">
        <v>10</v>
      </c>
      <c r="BO283" s="1032"/>
      <c r="BP283" s="1202" t="s">
        <v>3693</v>
      </c>
      <c r="BQ283" s="457"/>
      <c r="BR283" s="412"/>
      <c r="BS283" s="581"/>
      <c r="BT283" s="580"/>
      <c r="BU283" s="580"/>
      <c r="BV283" s="1056"/>
      <c r="BW283" s="364"/>
      <c r="BX283" s="364"/>
      <c r="BY283" s="364"/>
      <c r="BZ283" s="364"/>
      <c r="CA283" s="364"/>
      <c r="CB283" s="364"/>
      <c r="CC283" s="364"/>
      <c r="CD283" s="364"/>
      <c r="CE283" s="364"/>
      <c r="CF283" s="364"/>
      <c r="CG283" s="364"/>
      <c r="CH283" s="364"/>
      <c r="CI283" s="364"/>
    </row>
    <row r="284" spans="1:87" s="374" customFormat="1" ht="12.75" customHeight="1">
      <c r="A284" s="1061"/>
      <c r="B284" s="1191"/>
      <c r="C284" s="1077"/>
      <c r="D284" s="478" t="s">
        <v>3469</v>
      </c>
      <c r="E284" s="388"/>
      <c r="F284" s="477">
        <v>38760</v>
      </c>
      <c r="G284" s="476">
        <v>97450</v>
      </c>
      <c r="H284" s="477">
        <v>35690</v>
      </c>
      <c r="I284" s="476">
        <v>94380</v>
      </c>
      <c r="J284" s="583" t="s">
        <v>3595</v>
      </c>
      <c r="K284" s="475">
        <v>360</v>
      </c>
      <c r="L284" s="474">
        <v>870</v>
      </c>
      <c r="M284" s="473" t="s">
        <v>50</v>
      </c>
      <c r="N284" s="475">
        <v>320</v>
      </c>
      <c r="O284" s="474">
        <v>830</v>
      </c>
      <c r="P284" s="473" t="s">
        <v>50</v>
      </c>
      <c r="Q284" s="583" t="s">
        <v>3595</v>
      </c>
      <c r="R284" s="383">
        <v>7270</v>
      </c>
      <c r="S284" s="480">
        <v>70</v>
      </c>
      <c r="T284" s="1082"/>
      <c r="U284" s="581"/>
      <c r="V284" s="488"/>
      <c r="W284" s="1032"/>
      <c r="X284" s="596"/>
      <c r="Y284" s="485"/>
      <c r="Z284" s="1035"/>
      <c r="AA284" s="596"/>
      <c r="AB284" s="1192"/>
      <c r="AC284" s="392"/>
      <c r="AD284" s="392"/>
      <c r="AE284" s="1082"/>
      <c r="AF284" s="464"/>
      <c r="AG284" s="1193"/>
      <c r="AH284" s="429" t="s">
        <v>55</v>
      </c>
      <c r="AI284" s="470">
        <v>2000</v>
      </c>
      <c r="AJ284" s="469">
        <v>2300</v>
      </c>
      <c r="AK284" s="471">
        <v>1400</v>
      </c>
      <c r="AL284" s="469">
        <v>1400</v>
      </c>
      <c r="AM284" s="1194"/>
      <c r="AN284" s="429" t="s">
        <v>54</v>
      </c>
      <c r="AO284" s="470">
        <v>2600</v>
      </c>
      <c r="AP284" s="469">
        <v>2900</v>
      </c>
      <c r="AQ284" s="468">
        <v>1800</v>
      </c>
      <c r="AR284" s="467">
        <v>1800</v>
      </c>
      <c r="AS284" s="1032"/>
      <c r="AT284" s="593">
        <v>2150</v>
      </c>
      <c r="AU284" s="1194"/>
      <c r="AV284" s="1210"/>
      <c r="AW284" s="1032"/>
      <c r="AX284" s="1196"/>
      <c r="AY284" s="1032"/>
      <c r="AZ284" s="1199"/>
      <c r="BA284" s="1032"/>
      <c r="BB284" s="593"/>
      <c r="BC284" s="1032"/>
      <c r="BD284" s="1203"/>
      <c r="BE284" s="1032"/>
      <c r="BF284" s="479">
        <v>790</v>
      </c>
      <c r="BG284" s="1032"/>
      <c r="BH284" s="479">
        <v>2720</v>
      </c>
      <c r="BI284" s="1032"/>
      <c r="BJ284" s="479">
        <v>1710</v>
      </c>
      <c r="BK284" s="1032"/>
      <c r="BL284" s="1196"/>
      <c r="BM284" s="1032"/>
      <c r="BN284" s="1199"/>
      <c r="BO284" s="1032"/>
      <c r="BP284" s="1203"/>
      <c r="BQ284" s="457"/>
      <c r="BR284" s="412"/>
      <c r="BS284" s="581"/>
      <c r="BT284" s="580"/>
      <c r="BU284" s="580"/>
      <c r="BV284" s="1056"/>
      <c r="BW284" s="364"/>
      <c r="BX284" s="364"/>
      <c r="BY284" s="364"/>
      <c r="BZ284" s="364"/>
      <c r="CA284" s="364"/>
      <c r="CB284" s="364"/>
      <c r="CC284" s="364"/>
      <c r="CD284" s="364"/>
      <c r="CE284" s="364"/>
      <c r="CF284" s="364"/>
      <c r="CG284" s="364"/>
      <c r="CH284" s="364"/>
      <c r="CI284" s="364"/>
    </row>
    <row r="285" spans="1:87" s="374" customFormat="1" ht="12.75" customHeight="1">
      <c r="A285" s="1061"/>
      <c r="B285" s="1191"/>
      <c r="C285" s="1204" t="s">
        <v>53</v>
      </c>
      <c r="D285" s="478" t="s">
        <v>3520</v>
      </c>
      <c r="E285" s="388"/>
      <c r="F285" s="477">
        <v>97450</v>
      </c>
      <c r="G285" s="476">
        <v>170160</v>
      </c>
      <c r="H285" s="477">
        <v>94380</v>
      </c>
      <c r="I285" s="476">
        <v>167090</v>
      </c>
      <c r="J285" s="583" t="s">
        <v>3595</v>
      </c>
      <c r="K285" s="475">
        <v>870</v>
      </c>
      <c r="L285" s="474">
        <v>1590</v>
      </c>
      <c r="M285" s="473" t="s">
        <v>50</v>
      </c>
      <c r="N285" s="475">
        <v>830</v>
      </c>
      <c r="O285" s="474">
        <v>1550</v>
      </c>
      <c r="P285" s="473" t="s">
        <v>50</v>
      </c>
      <c r="Q285" s="380"/>
      <c r="R285" s="392"/>
      <c r="S285" s="455"/>
      <c r="T285" s="1082"/>
      <c r="U285" s="581"/>
      <c r="V285" s="593"/>
      <c r="W285" s="1032"/>
      <c r="X285" s="596"/>
      <c r="Y285" s="485"/>
      <c r="Z285" s="1035"/>
      <c r="AA285" s="596"/>
      <c r="AB285" s="1192"/>
      <c r="AC285" s="392"/>
      <c r="AD285" s="392"/>
      <c r="AE285" s="1082"/>
      <c r="AF285" s="464"/>
      <c r="AG285" s="1193"/>
      <c r="AH285" s="429" t="s">
        <v>52</v>
      </c>
      <c r="AI285" s="470">
        <v>1900</v>
      </c>
      <c r="AJ285" s="469">
        <v>2100</v>
      </c>
      <c r="AK285" s="471">
        <v>1300</v>
      </c>
      <c r="AL285" s="469">
        <v>1300</v>
      </c>
      <c r="AM285" s="1194"/>
      <c r="AN285" s="429" t="s">
        <v>51</v>
      </c>
      <c r="AO285" s="470">
        <v>2300</v>
      </c>
      <c r="AP285" s="469">
        <v>2500</v>
      </c>
      <c r="AQ285" s="468">
        <v>1600</v>
      </c>
      <c r="AR285" s="467">
        <v>1600</v>
      </c>
      <c r="AS285" s="1032"/>
      <c r="AT285" s="593"/>
      <c r="AU285" s="485"/>
      <c r="AV285" s="571"/>
      <c r="AW285" s="1032"/>
      <c r="AX285" s="1196"/>
      <c r="AY285" s="1032"/>
      <c r="AZ285" s="1199"/>
      <c r="BA285" s="1032"/>
      <c r="BB285" s="593"/>
      <c r="BC285" s="1032"/>
      <c r="BD285" s="1206">
        <v>7.0000000000000007E-2</v>
      </c>
      <c r="BE285" s="1032"/>
      <c r="BF285" s="466">
        <v>8</v>
      </c>
      <c r="BG285" s="1032"/>
      <c r="BH285" s="466">
        <v>20</v>
      </c>
      <c r="BI285" s="1032"/>
      <c r="BJ285" s="466">
        <v>10</v>
      </c>
      <c r="BK285" s="1032"/>
      <c r="BL285" s="1196"/>
      <c r="BM285" s="1032"/>
      <c r="BN285" s="1199"/>
      <c r="BO285" s="1032"/>
      <c r="BP285" s="1206">
        <v>0.98</v>
      </c>
      <c r="BQ285" s="457"/>
      <c r="BR285" s="412"/>
      <c r="BS285" s="581"/>
      <c r="BT285" s="580"/>
      <c r="BU285" s="580"/>
      <c r="BV285" s="1056"/>
      <c r="BW285" s="364"/>
      <c r="BX285" s="364"/>
      <c r="BY285" s="364"/>
      <c r="BZ285" s="364"/>
      <c r="CA285" s="364"/>
      <c r="CB285" s="364"/>
      <c r="CC285" s="364"/>
      <c r="CD285" s="364"/>
      <c r="CE285" s="364"/>
      <c r="CF285" s="364"/>
      <c r="CG285" s="364"/>
      <c r="CH285" s="364"/>
      <c r="CI285" s="364"/>
    </row>
    <row r="286" spans="1:87" s="374" customFormat="1" ht="12.75" customHeight="1">
      <c r="A286" s="1061"/>
      <c r="B286" s="1191"/>
      <c r="C286" s="1205"/>
      <c r="D286" s="389" t="s">
        <v>3519</v>
      </c>
      <c r="E286" s="388"/>
      <c r="F286" s="387">
        <v>170160</v>
      </c>
      <c r="G286" s="386"/>
      <c r="H286" s="387">
        <v>167090</v>
      </c>
      <c r="I286" s="386"/>
      <c r="J286" s="583" t="s">
        <v>3595</v>
      </c>
      <c r="K286" s="383">
        <v>1590</v>
      </c>
      <c r="L286" s="385"/>
      <c r="M286" s="384" t="s">
        <v>50</v>
      </c>
      <c r="N286" s="383">
        <v>1550</v>
      </c>
      <c r="O286" s="385"/>
      <c r="P286" s="384" t="s">
        <v>50</v>
      </c>
      <c r="Q286" s="380"/>
      <c r="R286" s="392"/>
      <c r="S286" s="487"/>
      <c r="T286" s="1082"/>
      <c r="U286" s="581"/>
      <c r="V286" s="593"/>
      <c r="W286" s="1032"/>
      <c r="X286" s="596"/>
      <c r="Y286" s="485"/>
      <c r="Z286" s="1035"/>
      <c r="AA286" s="596"/>
      <c r="AB286" s="1192"/>
      <c r="AC286" s="392"/>
      <c r="AD286" s="392"/>
      <c r="AE286" s="1082"/>
      <c r="AF286" s="464"/>
      <c r="AG286" s="1193"/>
      <c r="AH286" s="586" t="s">
        <v>49</v>
      </c>
      <c r="AI286" s="462">
        <v>1800</v>
      </c>
      <c r="AJ286" s="461">
        <v>2000</v>
      </c>
      <c r="AK286" s="463">
        <v>1300</v>
      </c>
      <c r="AL286" s="461">
        <v>1300</v>
      </c>
      <c r="AM286" s="1194"/>
      <c r="AN286" s="586" t="s">
        <v>48</v>
      </c>
      <c r="AO286" s="462">
        <v>2000</v>
      </c>
      <c r="AP286" s="461">
        <v>2300</v>
      </c>
      <c r="AQ286" s="460">
        <v>1400</v>
      </c>
      <c r="AR286" s="459">
        <v>1400</v>
      </c>
      <c r="AS286" s="1032"/>
      <c r="AT286" s="593"/>
      <c r="AU286" s="485"/>
      <c r="AV286" s="414"/>
      <c r="AW286" s="1032"/>
      <c r="AX286" s="1197"/>
      <c r="AY286" s="1032"/>
      <c r="AZ286" s="1200"/>
      <c r="BA286" s="1032"/>
      <c r="BB286" s="593"/>
      <c r="BC286" s="1032"/>
      <c r="BD286" s="1207"/>
      <c r="BE286" s="1032"/>
      <c r="BF286" s="604"/>
      <c r="BG286" s="1032"/>
      <c r="BH286" s="458" t="s">
        <v>3692</v>
      </c>
      <c r="BI286" s="1032"/>
      <c r="BJ286" s="458" t="s">
        <v>3692</v>
      </c>
      <c r="BK286" s="1032"/>
      <c r="BL286" s="1197"/>
      <c r="BM286" s="1032"/>
      <c r="BN286" s="1200"/>
      <c r="BO286" s="1032"/>
      <c r="BP286" s="1206"/>
      <c r="BQ286" s="457"/>
      <c r="BR286" s="412"/>
      <c r="BS286" s="581"/>
      <c r="BT286" s="580"/>
      <c r="BU286" s="580"/>
      <c r="BV286" s="1056"/>
      <c r="BW286" s="364"/>
      <c r="BX286" s="364"/>
      <c r="BY286" s="364"/>
      <c r="BZ286" s="364"/>
      <c r="CA286" s="364"/>
      <c r="CB286" s="364"/>
      <c r="CC286" s="364"/>
      <c r="CD286" s="364"/>
      <c r="CE286" s="364"/>
      <c r="CF286" s="364"/>
      <c r="CG286" s="364"/>
      <c r="CH286" s="364"/>
      <c r="CI286" s="364"/>
    </row>
    <row r="287" spans="1:87" s="374" customFormat="1" ht="12.75" customHeight="1">
      <c r="A287" s="1061"/>
      <c r="B287" s="1190" t="s">
        <v>3522</v>
      </c>
      <c r="C287" s="1076" t="s">
        <v>59</v>
      </c>
      <c r="D287" s="402" t="s">
        <v>3470</v>
      </c>
      <c r="E287" s="388"/>
      <c r="F287" s="401">
        <v>30670</v>
      </c>
      <c r="G287" s="400">
        <v>37940</v>
      </c>
      <c r="H287" s="401">
        <v>27770</v>
      </c>
      <c r="I287" s="400">
        <v>35040</v>
      </c>
      <c r="J287" s="583" t="s">
        <v>3595</v>
      </c>
      <c r="K287" s="399">
        <v>280</v>
      </c>
      <c r="L287" s="398">
        <v>350</v>
      </c>
      <c r="M287" s="397" t="s">
        <v>50</v>
      </c>
      <c r="N287" s="399">
        <v>250</v>
      </c>
      <c r="O287" s="398">
        <v>320</v>
      </c>
      <c r="P287" s="397" t="s">
        <v>50</v>
      </c>
      <c r="Q287" s="583" t="s">
        <v>3595</v>
      </c>
      <c r="R287" s="396">
        <v>7270</v>
      </c>
      <c r="S287" s="484">
        <v>70</v>
      </c>
      <c r="T287" s="1082"/>
      <c r="U287" s="581"/>
      <c r="V287" s="593"/>
      <c r="W287" s="1032"/>
      <c r="X287" s="596"/>
      <c r="Y287" s="485"/>
      <c r="Z287" s="1035"/>
      <c r="AA287" s="596"/>
      <c r="AB287" s="1192"/>
      <c r="AC287" s="392"/>
      <c r="AD287" s="392"/>
      <c r="AE287" s="1082"/>
      <c r="AF287" s="464"/>
      <c r="AG287" s="1193" t="s">
        <v>3595</v>
      </c>
      <c r="AH287" s="483" t="s">
        <v>58</v>
      </c>
      <c r="AI287" s="482">
        <v>2300</v>
      </c>
      <c r="AJ287" s="481">
        <v>2500</v>
      </c>
      <c r="AK287" s="471">
        <v>1600</v>
      </c>
      <c r="AL287" s="469">
        <v>1600</v>
      </c>
      <c r="AM287" s="1194" t="s">
        <v>3595</v>
      </c>
      <c r="AN287" s="483" t="s">
        <v>57</v>
      </c>
      <c r="AO287" s="482">
        <v>5400</v>
      </c>
      <c r="AP287" s="481">
        <v>6000</v>
      </c>
      <c r="AQ287" s="468">
        <v>3700</v>
      </c>
      <c r="AR287" s="467">
        <v>3700</v>
      </c>
      <c r="AS287" s="1032"/>
      <c r="AT287" s="1208" t="s">
        <v>61</v>
      </c>
      <c r="AU287" s="1194" t="s">
        <v>3595</v>
      </c>
      <c r="AV287" s="1209">
        <v>4500</v>
      </c>
      <c r="AW287" s="1032" t="s">
        <v>3595</v>
      </c>
      <c r="AX287" s="1195">
        <v>1270</v>
      </c>
      <c r="AY287" s="1032" t="s">
        <v>3595</v>
      </c>
      <c r="AZ287" s="1198">
        <v>10</v>
      </c>
      <c r="BA287" s="1032"/>
      <c r="BB287" s="1208"/>
      <c r="BC287" s="1032" t="s">
        <v>3601</v>
      </c>
      <c r="BD287" s="1202" t="s">
        <v>56</v>
      </c>
      <c r="BE287" s="1032" t="s">
        <v>3601</v>
      </c>
      <c r="BF287" s="390"/>
      <c r="BG287" s="1032" t="s">
        <v>3601</v>
      </c>
      <c r="BH287" s="390"/>
      <c r="BI287" s="1032" t="s">
        <v>3601</v>
      </c>
      <c r="BJ287" s="390"/>
      <c r="BK287" s="1032" t="s">
        <v>3595</v>
      </c>
      <c r="BL287" s="1195">
        <v>1480</v>
      </c>
      <c r="BM287" s="1032" t="s">
        <v>8</v>
      </c>
      <c r="BN287" s="1198">
        <v>10</v>
      </c>
      <c r="BO287" s="1032"/>
      <c r="BP287" s="1202" t="s">
        <v>3693</v>
      </c>
      <c r="BQ287" s="457"/>
      <c r="BR287" s="412"/>
      <c r="BS287" s="581"/>
      <c r="BT287" s="580"/>
      <c r="BU287" s="580"/>
      <c r="BV287" s="1056"/>
      <c r="BW287" s="364"/>
      <c r="BX287" s="364"/>
      <c r="BY287" s="364"/>
      <c r="BZ287" s="364"/>
      <c r="CA287" s="364"/>
      <c r="CB287" s="364"/>
      <c r="CC287" s="364"/>
      <c r="CD287" s="364"/>
      <c r="CE287" s="364"/>
      <c r="CF287" s="364"/>
      <c r="CG287" s="364"/>
      <c r="CH287" s="364"/>
      <c r="CI287" s="364"/>
    </row>
    <row r="288" spans="1:87" s="374" customFormat="1" ht="12.75" customHeight="1">
      <c r="A288" s="1061"/>
      <c r="B288" s="1191"/>
      <c r="C288" s="1077"/>
      <c r="D288" s="478" t="s">
        <v>3469</v>
      </c>
      <c r="E288" s="388"/>
      <c r="F288" s="477">
        <v>37940</v>
      </c>
      <c r="G288" s="476">
        <v>96630</v>
      </c>
      <c r="H288" s="477">
        <v>35040</v>
      </c>
      <c r="I288" s="476">
        <v>93730</v>
      </c>
      <c r="J288" s="583" t="s">
        <v>3595</v>
      </c>
      <c r="K288" s="475">
        <v>350</v>
      </c>
      <c r="L288" s="474">
        <v>860</v>
      </c>
      <c r="M288" s="473" t="s">
        <v>50</v>
      </c>
      <c r="N288" s="475">
        <v>320</v>
      </c>
      <c r="O288" s="474">
        <v>830</v>
      </c>
      <c r="P288" s="473" t="s">
        <v>50</v>
      </c>
      <c r="Q288" s="583" t="s">
        <v>3595</v>
      </c>
      <c r="R288" s="383">
        <v>7270</v>
      </c>
      <c r="S288" s="480">
        <v>70</v>
      </c>
      <c r="T288" s="1082"/>
      <c r="U288" s="581"/>
      <c r="V288" s="593"/>
      <c r="W288" s="1032"/>
      <c r="X288" s="596"/>
      <c r="Y288" s="485"/>
      <c r="Z288" s="1035"/>
      <c r="AA288" s="596"/>
      <c r="AB288" s="1192"/>
      <c r="AC288" s="392"/>
      <c r="AD288" s="392"/>
      <c r="AE288" s="1082"/>
      <c r="AF288" s="464"/>
      <c r="AG288" s="1193"/>
      <c r="AH288" s="429" t="s">
        <v>55</v>
      </c>
      <c r="AI288" s="470">
        <v>2200</v>
      </c>
      <c r="AJ288" s="469">
        <v>2400</v>
      </c>
      <c r="AK288" s="471">
        <v>1500</v>
      </c>
      <c r="AL288" s="469">
        <v>1500</v>
      </c>
      <c r="AM288" s="1194"/>
      <c r="AN288" s="429" t="s">
        <v>54</v>
      </c>
      <c r="AO288" s="470">
        <v>2900</v>
      </c>
      <c r="AP288" s="469">
        <v>3300</v>
      </c>
      <c r="AQ288" s="468">
        <v>2000</v>
      </c>
      <c r="AR288" s="467">
        <v>2000</v>
      </c>
      <c r="AS288" s="1032"/>
      <c r="AT288" s="1208"/>
      <c r="AU288" s="1194"/>
      <c r="AV288" s="1210"/>
      <c r="AW288" s="1032"/>
      <c r="AX288" s="1196"/>
      <c r="AY288" s="1032"/>
      <c r="AZ288" s="1199"/>
      <c r="BA288" s="1032"/>
      <c r="BB288" s="1208"/>
      <c r="BC288" s="1032"/>
      <c r="BD288" s="1203"/>
      <c r="BE288" s="1032"/>
      <c r="BF288" s="479">
        <v>740</v>
      </c>
      <c r="BG288" s="1032"/>
      <c r="BH288" s="479">
        <v>2560</v>
      </c>
      <c r="BI288" s="1032"/>
      <c r="BJ288" s="479">
        <v>1610</v>
      </c>
      <c r="BK288" s="1032"/>
      <c r="BL288" s="1196"/>
      <c r="BM288" s="1032"/>
      <c r="BN288" s="1199"/>
      <c r="BO288" s="1032"/>
      <c r="BP288" s="1203"/>
      <c r="BQ288" s="457"/>
      <c r="BR288" s="412"/>
      <c r="BS288" s="581"/>
      <c r="BT288" s="580"/>
      <c r="BU288" s="580"/>
      <c r="BV288" s="1056"/>
      <c r="BW288" s="364"/>
      <c r="BX288" s="364"/>
      <c r="BY288" s="364"/>
      <c r="BZ288" s="364"/>
      <c r="CA288" s="364"/>
      <c r="CB288" s="364"/>
      <c r="CC288" s="364"/>
      <c r="CD288" s="364"/>
      <c r="CE288" s="364"/>
      <c r="CF288" s="364"/>
      <c r="CG288" s="364"/>
      <c r="CH288" s="364"/>
      <c r="CI288" s="364"/>
    </row>
    <row r="289" spans="1:87" s="374" customFormat="1" ht="12.75" customHeight="1">
      <c r="A289" s="1061"/>
      <c r="B289" s="1191"/>
      <c r="C289" s="1204" t="s">
        <v>53</v>
      </c>
      <c r="D289" s="478" t="s">
        <v>3520</v>
      </c>
      <c r="E289" s="388"/>
      <c r="F289" s="477">
        <v>96630</v>
      </c>
      <c r="G289" s="476">
        <v>169340</v>
      </c>
      <c r="H289" s="477">
        <v>93730</v>
      </c>
      <c r="I289" s="476">
        <v>166440</v>
      </c>
      <c r="J289" s="583" t="s">
        <v>3595</v>
      </c>
      <c r="K289" s="475">
        <v>860</v>
      </c>
      <c r="L289" s="474">
        <v>1580</v>
      </c>
      <c r="M289" s="473" t="s">
        <v>50</v>
      </c>
      <c r="N289" s="475">
        <v>830</v>
      </c>
      <c r="O289" s="474">
        <v>1550</v>
      </c>
      <c r="P289" s="473" t="s">
        <v>50</v>
      </c>
      <c r="Q289" s="380"/>
      <c r="R289" s="392"/>
      <c r="S289" s="455"/>
      <c r="T289" s="1082"/>
      <c r="U289" s="581"/>
      <c r="V289" s="593"/>
      <c r="W289" s="1032"/>
      <c r="X289" s="596"/>
      <c r="Y289" s="485"/>
      <c r="Z289" s="1035"/>
      <c r="AA289" s="596"/>
      <c r="AB289" s="1192"/>
      <c r="AC289" s="392"/>
      <c r="AD289" s="392"/>
      <c r="AE289" s="1082"/>
      <c r="AF289" s="464"/>
      <c r="AG289" s="1193"/>
      <c r="AH289" s="429" t="s">
        <v>52</v>
      </c>
      <c r="AI289" s="470">
        <v>2100</v>
      </c>
      <c r="AJ289" s="469">
        <v>2300</v>
      </c>
      <c r="AK289" s="471">
        <v>1400</v>
      </c>
      <c r="AL289" s="469">
        <v>1400</v>
      </c>
      <c r="AM289" s="1194"/>
      <c r="AN289" s="429" t="s">
        <v>51</v>
      </c>
      <c r="AO289" s="470">
        <v>2500</v>
      </c>
      <c r="AP289" s="469">
        <v>2800</v>
      </c>
      <c r="AQ289" s="468">
        <v>1800</v>
      </c>
      <c r="AR289" s="467">
        <v>1800</v>
      </c>
      <c r="AS289" s="1032"/>
      <c r="AT289" s="593"/>
      <c r="AU289" s="485"/>
      <c r="AV289" s="571"/>
      <c r="AW289" s="1032"/>
      <c r="AX289" s="1196"/>
      <c r="AY289" s="1032"/>
      <c r="AZ289" s="1199"/>
      <c r="BA289" s="1032"/>
      <c r="BB289" s="593"/>
      <c r="BC289" s="1032"/>
      <c r="BD289" s="1206">
        <v>7.0000000000000007E-2</v>
      </c>
      <c r="BE289" s="1032"/>
      <c r="BF289" s="466">
        <v>7</v>
      </c>
      <c r="BG289" s="1032"/>
      <c r="BH289" s="466">
        <v>20</v>
      </c>
      <c r="BI289" s="1032"/>
      <c r="BJ289" s="466">
        <v>10</v>
      </c>
      <c r="BK289" s="1032"/>
      <c r="BL289" s="1196"/>
      <c r="BM289" s="1032"/>
      <c r="BN289" s="1199"/>
      <c r="BO289" s="1032"/>
      <c r="BP289" s="1206">
        <v>0.99</v>
      </c>
      <c r="BQ289" s="457"/>
      <c r="BR289" s="412"/>
      <c r="BS289" s="581"/>
      <c r="BT289" s="580"/>
      <c r="BU289" s="580"/>
      <c r="BV289" s="1056"/>
      <c r="BW289" s="364"/>
      <c r="BX289" s="364"/>
      <c r="BY289" s="364"/>
      <c r="BZ289" s="364"/>
      <c r="CA289" s="364"/>
      <c r="CB289" s="364"/>
      <c r="CC289" s="364"/>
      <c r="CD289" s="364"/>
      <c r="CE289" s="364"/>
      <c r="CF289" s="364"/>
      <c r="CG289" s="364"/>
      <c r="CH289" s="364"/>
      <c r="CI289" s="364"/>
    </row>
    <row r="290" spans="1:87" s="374" customFormat="1" ht="12.75" customHeight="1">
      <c r="A290" s="1061"/>
      <c r="B290" s="1191"/>
      <c r="C290" s="1205"/>
      <c r="D290" s="389" t="s">
        <v>3519</v>
      </c>
      <c r="E290" s="388"/>
      <c r="F290" s="387">
        <v>169340</v>
      </c>
      <c r="G290" s="386"/>
      <c r="H290" s="387">
        <v>166440</v>
      </c>
      <c r="I290" s="386"/>
      <c r="J290" s="583" t="s">
        <v>3595</v>
      </c>
      <c r="K290" s="383">
        <v>1580</v>
      </c>
      <c r="L290" s="385"/>
      <c r="M290" s="384" t="s">
        <v>50</v>
      </c>
      <c r="N290" s="383">
        <v>1550</v>
      </c>
      <c r="O290" s="385"/>
      <c r="P290" s="384" t="s">
        <v>50</v>
      </c>
      <c r="Q290" s="380"/>
      <c r="R290" s="392"/>
      <c r="S290" s="487"/>
      <c r="T290" s="1082"/>
      <c r="U290" s="581"/>
      <c r="V290" s="593"/>
      <c r="W290" s="1032"/>
      <c r="X290" s="596"/>
      <c r="Y290" s="485"/>
      <c r="Z290" s="1035"/>
      <c r="AA290" s="596"/>
      <c r="AB290" s="1192"/>
      <c r="AC290" s="392"/>
      <c r="AD290" s="392"/>
      <c r="AE290" s="1082"/>
      <c r="AF290" s="464"/>
      <c r="AG290" s="1193"/>
      <c r="AH290" s="586" t="s">
        <v>49</v>
      </c>
      <c r="AI290" s="462">
        <v>1900</v>
      </c>
      <c r="AJ290" s="461">
        <v>2100</v>
      </c>
      <c r="AK290" s="463">
        <v>1300</v>
      </c>
      <c r="AL290" s="461">
        <v>1300</v>
      </c>
      <c r="AM290" s="1194"/>
      <c r="AN290" s="586" t="s">
        <v>48</v>
      </c>
      <c r="AO290" s="462">
        <v>2300</v>
      </c>
      <c r="AP290" s="461">
        <v>2500</v>
      </c>
      <c r="AQ290" s="460">
        <v>1600</v>
      </c>
      <c r="AR290" s="459">
        <v>1600</v>
      </c>
      <c r="AS290" s="1032"/>
      <c r="AT290" s="593"/>
      <c r="AU290" s="485"/>
      <c r="AV290" s="414"/>
      <c r="AW290" s="1032"/>
      <c r="AX290" s="1197"/>
      <c r="AY290" s="1032"/>
      <c r="AZ290" s="1200"/>
      <c r="BA290" s="1032"/>
      <c r="BB290" s="593"/>
      <c r="BC290" s="1032"/>
      <c r="BD290" s="1207"/>
      <c r="BE290" s="1032"/>
      <c r="BF290" s="604"/>
      <c r="BG290" s="1032"/>
      <c r="BH290" s="458" t="s">
        <v>3692</v>
      </c>
      <c r="BI290" s="1032"/>
      <c r="BJ290" s="458" t="s">
        <v>3692</v>
      </c>
      <c r="BK290" s="1032"/>
      <c r="BL290" s="1197"/>
      <c r="BM290" s="1032"/>
      <c r="BN290" s="1200"/>
      <c r="BO290" s="1032"/>
      <c r="BP290" s="1206"/>
      <c r="BQ290" s="457"/>
      <c r="BR290" s="412"/>
      <c r="BS290" s="581"/>
      <c r="BT290" s="580"/>
      <c r="BU290" s="580"/>
      <c r="BV290" s="1056"/>
      <c r="BW290" s="364"/>
      <c r="BX290" s="364"/>
      <c r="BY290" s="364"/>
      <c r="BZ290" s="364"/>
      <c r="CA290" s="364"/>
      <c r="CB290" s="364"/>
      <c r="CC290" s="364"/>
      <c r="CD290" s="364"/>
      <c r="CE290" s="364"/>
      <c r="CF290" s="364"/>
      <c r="CG290" s="364"/>
      <c r="CH290" s="364"/>
      <c r="CI290" s="364"/>
    </row>
    <row r="291" spans="1:87" s="374" customFormat="1" ht="12.75" customHeight="1">
      <c r="A291" s="1061"/>
      <c r="B291" s="1190" t="s">
        <v>3521</v>
      </c>
      <c r="C291" s="1076" t="s">
        <v>59</v>
      </c>
      <c r="D291" s="402" t="s">
        <v>3470</v>
      </c>
      <c r="E291" s="388"/>
      <c r="F291" s="401">
        <v>29910</v>
      </c>
      <c r="G291" s="400">
        <v>37180</v>
      </c>
      <c r="H291" s="401">
        <v>27180</v>
      </c>
      <c r="I291" s="400">
        <v>34450</v>
      </c>
      <c r="J291" s="583" t="s">
        <v>3595</v>
      </c>
      <c r="K291" s="399">
        <v>270</v>
      </c>
      <c r="L291" s="398">
        <v>340</v>
      </c>
      <c r="M291" s="397" t="s">
        <v>50</v>
      </c>
      <c r="N291" s="399">
        <v>240</v>
      </c>
      <c r="O291" s="398">
        <v>310</v>
      </c>
      <c r="P291" s="397" t="s">
        <v>50</v>
      </c>
      <c r="Q291" s="583" t="s">
        <v>3595</v>
      </c>
      <c r="R291" s="396">
        <v>7270</v>
      </c>
      <c r="S291" s="484">
        <v>70</v>
      </c>
      <c r="T291" s="1082"/>
      <c r="U291" s="581"/>
      <c r="V291" s="593"/>
      <c r="W291" s="1032"/>
      <c r="X291" s="596"/>
      <c r="Y291" s="485"/>
      <c r="Z291" s="1035"/>
      <c r="AA291" s="596"/>
      <c r="AB291" s="1192"/>
      <c r="AC291" s="392"/>
      <c r="AD291" s="392"/>
      <c r="AE291" s="1082"/>
      <c r="AF291" s="464"/>
      <c r="AG291" s="1193" t="s">
        <v>3595</v>
      </c>
      <c r="AH291" s="483" t="s">
        <v>58</v>
      </c>
      <c r="AI291" s="482">
        <v>2200</v>
      </c>
      <c r="AJ291" s="481">
        <v>2400</v>
      </c>
      <c r="AK291" s="471">
        <v>1500</v>
      </c>
      <c r="AL291" s="469">
        <v>1500</v>
      </c>
      <c r="AM291" s="1194" t="s">
        <v>3595</v>
      </c>
      <c r="AN291" s="483" t="s">
        <v>57</v>
      </c>
      <c r="AO291" s="482">
        <v>4800</v>
      </c>
      <c r="AP291" s="481">
        <v>5400</v>
      </c>
      <c r="AQ291" s="468">
        <v>3400</v>
      </c>
      <c r="AR291" s="467">
        <v>3400</v>
      </c>
      <c r="AS291" s="1032"/>
      <c r="AT291" s="593"/>
      <c r="AU291" s="1194" t="s">
        <v>3595</v>
      </c>
      <c r="AV291" s="1209">
        <v>4500</v>
      </c>
      <c r="AW291" s="1032" t="s">
        <v>3595</v>
      </c>
      <c r="AX291" s="1195">
        <v>1200</v>
      </c>
      <c r="AY291" s="1032" t="s">
        <v>3595</v>
      </c>
      <c r="AZ291" s="1198">
        <v>10</v>
      </c>
      <c r="BA291" s="1032"/>
      <c r="BB291" s="593"/>
      <c r="BC291" s="1032" t="s">
        <v>3601</v>
      </c>
      <c r="BD291" s="1202" t="s">
        <v>56</v>
      </c>
      <c r="BE291" s="1032" t="s">
        <v>3601</v>
      </c>
      <c r="BF291" s="390"/>
      <c r="BG291" s="1032" t="s">
        <v>3601</v>
      </c>
      <c r="BH291" s="390"/>
      <c r="BI291" s="1032" t="s">
        <v>3601</v>
      </c>
      <c r="BJ291" s="390"/>
      <c r="BK291" s="1032" t="s">
        <v>3595</v>
      </c>
      <c r="BL291" s="1195">
        <v>1400</v>
      </c>
      <c r="BM291" s="1032" t="s">
        <v>8</v>
      </c>
      <c r="BN291" s="1198">
        <v>10</v>
      </c>
      <c r="BO291" s="394"/>
      <c r="BP291" s="1202" t="s">
        <v>3693</v>
      </c>
      <c r="BQ291" s="457"/>
      <c r="BR291" s="412"/>
      <c r="BS291" s="581"/>
      <c r="BT291" s="580"/>
      <c r="BU291" s="580"/>
      <c r="BV291" s="1056"/>
      <c r="BW291" s="364"/>
      <c r="BX291" s="364"/>
      <c r="BY291" s="364"/>
      <c r="BZ291" s="364"/>
      <c r="CA291" s="364"/>
      <c r="CB291" s="364"/>
      <c r="CC291" s="364"/>
      <c r="CD291" s="364"/>
      <c r="CE291" s="364"/>
      <c r="CF291" s="364"/>
      <c r="CG291" s="364"/>
      <c r="CH291" s="364"/>
      <c r="CI291" s="364"/>
    </row>
    <row r="292" spans="1:87" s="374" customFormat="1" ht="12.75" customHeight="1">
      <c r="A292" s="1061"/>
      <c r="B292" s="1191"/>
      <c r="C292" s="1077"/>
      <c r="D292" s="478" t="s">
        <v>3469</v>
      </c>
      <c r="E292" s="388"/>
      <c r="F292" s="477">
        <v>37180</v>
      </c>
      <c r="G292" s="476">
        <v>95870</v>
      </c>
      <c r="H292" s="477">
        <v>34450</v>
      </c>
      <c r="I292" s="476">
        <v>93140</v>
      </c>
      <c r="J292" s="583" t="s">
        <v>3595</v>
      </c>
      <c r="K292" s="475">
        <v>340</v>
      </c>
      <c r="L292" s="474">
        <v>850</v>
      </c>
      <c r="M292" s="473" t="s">
        <v>50</v>
      </c>
      <c r="N292" s="475">
        <v>310</v>
      </c>
      <c r="O292" s="474">
        <v>820</v>
      </c>
      <c r="P292" s="473" t="s">
        <v>50</v>
      </c>
      <c r="Q292" s="583" t="s">
        <v>3595</v>
      </c>
      <c r="R292" s="383">
        <v>7270</v>
      </c>
      <c r="S292" s="480">
        <v>70</v>
      </c>
      <c r="T292" s="1082"/>
      <c r="U292" s="581"/>
      <c r="V292" s="593"/>
      <c r="W292" s="1032"/>
      <c r="X292" s="596"/>
      <c r="Y292" s="485"/>
      <c r="Z292" s="1035"/>
      <c r="AA292" s="596"/>
      <c r="AB292" s="1192"/>
      <c r="AC292" s="392"/>
      <c r="AD292" s="392"/>
      <c r="AE292" s="1082"/>
      <c r="AF292" s="464"/>
      <c r="AG292" s="1193"/>
      <c r="AH292" s="429" t="s">
        <v>55</v>
      </c>
      <c r="AI292" s="470">
        <v>2100</v>
      </c>
      <c r="AJ292" s="469">
        <v>2300</v>
      </c>
      <c r="AK292" s="471">
        <v>1400</v>
      </c>
      <c r="AL292" s="469">
        <v>1400</v>
      </c>
      <c r="AM292" s="1194"/>
      <c r="AN292" s="429" t="s">
        <v>54</v>
      </c>
      <c r="AO292" s="470">
        <v>2600</v>
      </c>
      <c r="AP292" s="469">
        <v>2900</v>
      </c>
      <c r="AQ292" s="468">
        <v>1800</v>
      </c>
      <c r="AR292" s="467">
        <v>1800</v>
      </c>
      <c r="AS292" s="1032"/>
      <c r="AT292" s="593"/>
      <c r="AU292" s="1194"/>
      <c r="AV292" s="1210"/>
      <c r="AW292" s="1032"/>
      <c r="AX292" s="1196"/>
      <c r="AY292" s="1032"/>
      <c r="AZ292" s="1199"/>
      <c r="BA292" s="1032"/>
      <c r="BB292" s="593"/>
      <c r="BC292" s="1032"/>
      <c r="BD292" s="1203"/>
      <c r="BE292" s="1032"/>
      <c r="BF292" s="479">
        <v>700</v>
      </c>
      <c r="BG292" s="1032"/>
      <c r="BH292" s="479">
        <v>2420</v>
      </c>
      <c r="BI292" s="1032"/>
      <c r="BJ292" s="479">
        <v>1520</v>
      </c>
      <c r="BK292" s="1032"/>
      <c r="BL292" s="1196"/>
      <c r="BM292" s="1032"/>
      <c r="BN292" s="1199"/>
      <c r="BO292" s="394"/>
      <c r="BP292" s="1203"/>
      <c r="BQ292" s="457"/>
      <c r="BR292" s="412"/>
      <c r="BS292" s="581"/>
      <c r="BT292" s="580"/>
      <c r="BU292" s="580"/>
      <c r="BV292" s="1056"/>
      <c r="BW292" s="364"/>
      <c r="BX292" s="364"/>
      <c r="BY292" s="364"/>
      <c r="BZ292" s="364"/>
      <c r="CA292" s="364"/>
      <c r="CB292" s="364"/>
      <c r="CC292" s="364"/>
      <c r="CD292" s="364"/>
      <c r="CE292" s="364"/>
      <c r="CF292" s="364"/>
      <c r="CG292" s="364"/>
      <c r="CH292" s="364"/>
      <c r="CI292" s="364"/>
    </row>
    <row r="293" spans="1:87" s="374" customFormat="1" ht="12.75" customHeight="1">
      <c r="A293" s="1061"/>
      <c r="B293" s="1191"/>
      <c r="C293" s="1204" t="s">
        <v>53</v>
      </c>
      <c r="D293" s="478" t="s">
        <v>3520</v>
      </c>
      <c r="E293" s="388"/>
      <c r="F293" s="477">
        <v>95870</v>
      </c>
      <c r="G293" s="476">
        <v>168580</v>
      </c>
      <c r="H293" s="477">
        <v>93140</v>
      </c>
      <c r="I293" s="476">
        <v>165850</v>
      </c>
      <c r="J293" s="583" t="s">
        <v>3595</v>
      </c>
      <c r="K293" s="475">
        <v>850</v>
      </c>
      <c r="L293" s="474">
        <v>1570</v>
      </c>
      <c r="M293" s="473" t="s">
        <v>50</v>
      </c>
      <c r="N293" s="475">
        <v>820</v>
      </c>
      <c r="O293" s="474">
        <v>1540</v>
      </c>
      <c r="P293" s="473" t="s">
        <v>50</v>
      </c>
      <c r="Q293" s="380"/>
      <c r="R293" s="392"/>
      <c r="S293" s="455"/>
      <c r="T293" s="1082"/>
      <c r="U293" s="581"/>
      <c r="V293" s="593"/>
      <c r="W293" s="1032"/>
      <c r="X293" s="596"/>
      <c r="Y293" s="485"/>
      <c r="Z293" s="1035"/>
      <c r="AA293" s="596"/>
      <c r="AB293" s="1192"/>
      <c r="AC293" s="392"/>
      <c r="AD293" s="392"/>
      <c r="AE293" s="1082"/>
      <c r="AF293" s="464"/>
      <c r="AG293" s="1193"/>
      <c r="AH293" s="429" t="s">
        <v>52</v>
      </c>
      <c r="AI293" s="470">
        <v>1900</v>
      </c>
      <c r="AJ293" s="469">
        <v>2100</v>
      </c>
      <c r="AK293" s="471">
        <v>1300</v>
      </c>
      <c r="AL293" s="469">
        <v>1300</v>
      </c>
      <c r="AM293" s="1194"/>
      <c r="AN293" s="429" t="s">
        <v>51</v>
      </c>
      <c r="AO293" s="470">
        <v>2300</v>
      </c>
      <c r="AP293" s="469">
        <v>2500</v>
      </c>
      <c r="AQ293" s="468">
        <v>1600</v>
      </c>
      <c r="AR293" s="467">
        <v>1600</v>
      </c>
      <c r="AS293" s="1032"/>
      <c r="AT293" s="593"/>
      <c r="AU293" s="485"/>
      <c r="AV293" s="571"/>
      <c r="AW293" s="1032"/>
      <c r="AX293" s="1196"/>
      <c r="AY293" s="1032"/>
      <c r="AZ293" s="1199"/>
      <c r="BA293" s="1032"/>
      <c r="BB293" s="593"/>
      <c r="BC293" s="1032"/>
      <c r="BD293" s="1206">
        <v>7.0000000000000007E-2</v>
      </c>
      <c r="BE293" s="1032"/>
      <c r="BF293" s="466">
        <v>7</v>
      </c>
      <c r="BG293" s="1032"/>
      <c r="BH293" s="466">
        <v>20</v>
      </c>
      <c r="BI293" s="1032"/>
      <c r="BJ293" s="466">
        <v>10</v>
      </c>
      <c r="BK293" s="1032"/>
      <c r="BL293" s="1196"/>
      <c r="BM293" s="1032"/>
      <c r="BN293" s="1199"/>
      <c r="BO293" s="394"/>
      <c r="BP293" s="1206">
        <v>0.99</v>
      </c>
      <c r="BQ293" s="457"/>
      <c r="BR293" s="412"/>
      <c r="BS293" s="581"/>
      <c r="BT293" s="580"/>
      <c r="BU293" s="580"/>
      <c r="BV293" s="1056"/>
      <c r="BW293" s="364"/>
      <c r="BX293" s="364"/>
      <c r="BY293" s="364"/>
      <c r="BZ293" s="364"/>
      <c r="CA293" s="364"/>
      <c r="CB293" s="364"/>
      <c r="CC293" s="364"/>
      <c r="CD293" s="364"/>
      <c r="CE293" s="364"/>
      <c r="CF293" s="364"/>
      <c r="CG293" s="364"/>
      <c r="CH293" s="364"/>
      <c r="CI293" s="364"/>
    </row>
    <row r="294" spans="1:87" s="374" customFormat="1" ht="12.75" customHeight="1">
      <c r="A294" s="1075"/>
      <c r="B294" s="1191"/>
      <c r="C294" s="1205"/>
      <c r="D294" s="389" t="s">
        <v>3519</v>
      </c>
      <c r="E294" s="388"/>
      <c r="F294" s="387">
        <v>168580</v>
      </c>
      <c r="G294" s="386"/>
      <c r="H294" s="387">
        <v>165850</v>
      </c>
      <c r="I294" s="386"/>
      <c r="J294" s="583" t="s">
        <v>3595</v>
      </c>
      <c r="K294" s="383">
        <v>1570</v>
      </c>
      <c r="L294" s="385"/>
      <c r="M294" s="384" t="s">
        <v>50</v>
      </c>
      <c r="N294" s="383">
        <v>1540</v>
      </c>
      <c r="O294" s="385"/>
      <c r="P294" s="384" t="s">
        <v>50</v>
      </c>
      <c r="Q294" s="380"/>
      <c r="R294" s="392"/>
      <c r="S294" s="456"/>
      <c r="T294" s="1082"/>
      <c r="U294" s="581"/>
      <c r="V294" s="594"/>
      <c r="W294" s="1032"/>
      <c r="X294" s="597"/>
      <c r="Y294" s="485"/>
      <c r="Z294" s="1035"/>
      <c r="AA294" s="597"/>
      <c r="AB294" s="1192"/>
      <c r="AC294" s="392"/>
      <c r="AD294" s="392"/>
      <c r="AE294" s="1082"/>
      <c r="AF294" s="464"/>
      <c r="AG294" s="1193"/>
      <c r="AH294" s="586" t="s">
        <v>49</v>
      </c>
      <c r="AI294" s="462">
        <v>1800</v>
      </c>
      <c r="AJ294" s="461">
        <v>2000</v>
      </c>
      <c r="AK294" s="504">
        <v>1300</v>
      </c>
      <c r="AL294" s="461">
        <v>1300</v>
      </c>
      <c r="AM294" s="1194"/>
      <c r="AN294" s="586" t="s">
        <v>48</v>
      </c>
      <c r="AO294" s="462">
        <v>2000</v>
      </c>
      <c r="AP294" s="461">
        <v>2300</v>
      </c>
      <c r="AQ294" s="503">
        <v>1400</v>
      </c>
      <c r="AR294" s="459">
        <v>1400</v>
      </c>
      <c r="AS294" s="1032"/>
      <c r="AT294" s="594"/>
      <c r="AU294" s="485"/>
      <c r="AV294" s="414"/>
      <c r="AW294" s="1032"/>
      <c r="AX294" s="1197"/>
      <c r="AY294" s="1032"/>
      <c r="AZ294" s="1200"/>
      <c r="BA294" s="1032"/>
      <c r="BB294" s="594"/>
      <c r="BC294" s="1032"/>
      <c r="BD294" s="1207"/>
      <c r="BE294" s="1032"/>
      <c r="BF294" s="604"/>
      <c r="BG294" s="1032"/>
      <c r="BH294" s="458" t="s">
        <v>3692</v>
      </c>
      <c r="BI294" s="1032"/>
      <c r="BJ294" s="458" t="s">
        <v>3692</v>
      </c>
      <c r="BK294" s="1032"/>
      <c r="BL294" s="1197"/>
      <c r="BM294" s="1032"/>
      <c r="BN294" s="1200"/>
      <c r="BO294" s="394"/>
      <c r="BP294" s="1207"/>
      <c r="BQ294" s="457"/>
      <c r="BR294" s="412"/>
      <c r="BS294" s="581"/>
      <c r="BT294" s="580"/>
      <c r="BU294" s="580"/>
      <c r="BV294" s="1056"/>
      <c r="BW294" s="364"/>
      <c r="BX294" s="364"/>
      <c r="BY294" s="364"/>
      <c r="BZ294" s="364"/>
      <c r="CA294" s="364"/>
      <c r="CB294" s="364"/>
      <c r="CC294" s="364"/>
      <c r="CD294" s="364"/>
      <c r="CE294" s="364"/>
      <c r="CF294" s="364"/>
      <c r="CG294" s="364"/>
      <c r="CH294" s="364"/>
      <c r="CI294" s="364"/>
    </row>
    <row r="295" spans="1:87" s="403" customFormat="1" ht="12.75" customHeight="1">
      <c r="A295" s="1060" t="s">
        <v>3614</v>
      </c>
      <c r="B295" s="1201" t="s">
        <v>3538</v>
      </c>
      <c r="C295" s="1076" t="s">
        <v>59</v>
      </c>
      <c r="D295" s="402" t="s">
        <v>3470</v>
      </c>
      <c r="E295" s="388"/>
      <c r="F295" s="401">
        <v>225820</v>
      </c>
      <c r="G295" s="400">
        <v>232970</v>
      </c>
      <c r="H295" s="401">
        <v>177340</v>
      </c>
      <c r="I295" s="400">
        <v>184490</v>
      </c>
      <c r="J295" s="583" t="s">
        <v>3595</v>
      </c>
      <c r="K295" s="399">
        <v>2230</v>
      </c>
      <c r="L295" s="398">
        <v>2300</v>
      </c>
      <c r="M295" s="397" t="s">
        <v>50</v>
      </c>
      <c r="N295" s="399">
        <v>1740</v>
      </c>
      <c r="O295" s="398">
        <v>1810</v>
      </c>
      <c r="P295" s="397" t="s">
        <v>50</v>
      </c>
      <c r="Q295" s="583" t="s">
        <v>3595</v>
      </c>
      <c r="R295" s="396">
        <v>7150</v>
      </c>
      <c r="S295" s="484">
        <v>70</v>
      </c>
      <c r="T295" s="1082" t="s">
        <v>8</v>
      </c>
      <c r="U295" s="581"/>
      <c r="V295" s="592"/>
      <c r="W295" s="1032" t="s">
        <v>3595</v>
      </c>
      <c r="X295" s="595"/>
      <c r="Y295" s="485"/>
      <c r="Z295" s="1035" t="s">
        <v>3697</v>
      </c>
      <c r="AA295" s="595"/>
      <c r="AB295" s="1032" t="s">
        <v>3595</v>
      </c>
      <c r="AC295" s="1213">
        <v>46640</v>
      </c>
      <c r="AD295" s="496"/>
      <c r="AE295" s="1032" t="s">
        <v>3595</v>
      </c>
      <c r="AF295" s="1198">
        <v>390</v>
      </c>
      <c r="AG295" s="1194" t="s">
        <v>3595</v>
      </c>
      <c r="AH295" s="483" t="s">
        <v>58</v>
      </c>
      <c r="AI295" s="482">
        <v>13800</v>
      </c>
      <c r="AJ295" s="481">
        <v>15200</v>
      </c>
      <c r="AK295" s="502">
        <v>9700</v>
      </c>
      <c r="AL295" s="481">
        <v>9700</v>
      </c>
      <c r="AM295" s="1194" t="s">
        <v>3595</v>
      </c>
      <c r="AN295" s="483" t="s">
        <v>57</v>
      </c>
      <c r="AO295" s="482">
        <v>31600</v>
      </c>
      <c r="AP295" s="481">
        <v>35200</v>
      </c>
      <c r="AQ295" s="501">
        <v>22100</v>
      </c>
      <c r="AR295" s="500">
        <v>22100</v>
      </c>
      <c r="AS295" s="1032" t="s">
        <v>8</v>
      </c>
      <c r="AT295" s="593"/>
      <c r="AU295" s="1194" t="s">
        <v>3595</v>
      </c>
      <c r="AV295" s="1209">
        <v>4500</v>
      </c>
      <c r="AW295" s="1032" t="s">
        <v>3595</v>
      </c>
      <c r="AX295" s="1195">
        <v>21560</v>
      </c>
      <c r="AY295" s="1032" t="s">
        <v>3595</v>
      </c>
      <c r="AZ295" s="1198">
        <v>210</v>
      </c>
      <c r="BA295" s="1032" t="s">
        <v>3601</v>
      </c>
      <c r="BB295" s="592"/>
      <c r="BC295" s="1032" t="s">
        <v>3601</v>
      </c>
      <c r="BD295" s="1202" t="s">
        <v>56</v>
      </c>
      <c r="BE295" s="1032" t="s">
        <v>3601</v>
      </c>
      <c r="BF295" s="390"/>
      <c r="BG295" s="1032" t="s">
        <v>3601</v>
      </c>
      <c r="BH295" s="390"/>
      <c r="BI295" s="1032" t="s">
        <v>3601</v>
      </c>
      <c r="BJ295" s="390"/>
      <c r="BK295" s="1032" t="s">
        <v>3595</v>
      </c>
      <c r="BL295" s="1195">
        <v>24790</v>
      </c>
      <c r="BM295" s="1032" t="s">
        <v>8</v>
      </c>
      <c r="BN295" s="1198">
        <v>240</v>
      </c>
      <c r="BO295" s="1032"/>
      <c r="BP295" s="1202" t="s">
        <v>3693</v>
      </c>
      <c r="BQ295" s="457"/>
      <c r="BR295" s="412"/>
      <c r="BS295" s="406"/>
      <c r="BT295" s="580"/>
      <c r="BU295" s="580"/>
      <c r="BV295" s="1056"/>
      <c r="BW295" s="364"/>
      <c r="BX295" s="364"/>
      <c r="BY295" s="364"/>
      <c r="BZ295" s="364"/>
      <c r="CA295" s="364"/>
      <c r="CB295" s="364"/>
      <c r="CC295" s="364"/>
      <c r="CD295" s="364"/>
      <c r="CE295" s="364"/>
      <c r="CF295" s="364"/>
      <c r="CG295" s="364"/>
      <c r="CH295" s="364"/>
      <c r="CI295" s="364"/>
    </row>
    <row r="296" spans="1:87" s="403" customFormat="1" ht="12.75" customHeight="1">
      <c r="A296" s="1061"/>
      <c r="B296" s="1191"/>
      <c r="C296" s="1077"/>
      <c r="D296" s="478" t="s">
        <v>3469</v>
      </c>
      <c r="E296" s="388"/>
      <c r="F296" s="477">
        <v>232970</v>
      </c>
      <c r="G296" s="476">
        <v>290860</v>
      </c>
      <c r="H296" s="477">
        <v>184490</v>
      </c>
      <c r="I296" s="476">
        <v>242380</v>
      </c>
      <c r="J296" s="583" t="s">
        <v>3595</v>
      </c>
      <c r="K296" s="475">
        <v>2300</v>
      </c>
      <c r="L296" s="474">
        <v>2800</v>
      </c>
      <c r="M296" s="473" t="s">
        <v>50</v>
      </c>
      <c r="N296" s="475">
        <v>1810</v>
      </c>
      <c r="O296" s="474">
        <v>2310</v>
      </c>
      <c r="P296" s="473" t="s">
        <v>50</v>
      </c>
      <c r="Q296" s="583" t="s">
        <v>3595</v>
      </c>
      <c r="R296" s="383">
        <v>7150</v>
      </c>
      <c r="S296" s="480">
        <v>70</v>
      </c>
      <c r="T296" s="1082"/>
      <c r="U296" s="581"/>
      <c r="V296" s="593"/>
      <c r="W296" s="1032"/>
      <c r="X296" s="596"/>
      <c r="Y296" s="485"/>
      <c r="Z296" s="1035"/>
      <c r="AA296" s="596"/>
      <c r="AB296" s="1032"/>
      <c r="AC296" s="1214"/>
      <c r="AD296" s="495">
        <v>44960</v>
      </c>
      <c r="AE296" s="1032"/>
      <c r="AF296" s="1199"/>
      <c r="AG296" s="1194"/>
      <c r="AH296" s="429" t="s">
        <v>55</v>
      </c>
      <c r="AI296" s="470">
        <v>13200</v>
      </c>
      <c r="AJ296" s="469">
        <v>14500</v>
      </c>
      <c r="AK296" s="499">
        <v>9200</v>
      </c>
      <c r="AL296" s="469">
        <v>9200</v>
      </c>
      <c r="AM296" s="1194"/>
      <c r="AN296" s="429" t="s">
        <v>54</v>
      </c>
      <c r="AO296" s="470">
        <v>17400</v>
      </c>
      <c r="AP296" s="469">
        <v>19400</v>
      </c>
      <c r="AQ296" s="498">
        <v>12200</v>
      </c>
      <c r="AR296" s="467">
        <v>12200</v>
      </c>
      <c r="AS296" s="1032"/>
      <c r="AT296" s="593"/>
      <c r="AU296" s="1194"/>
      <c r="AV296" s="1210"/>
      <c r="AW296" s="1032"/>
      <c r="AX296" s="1196"/>
      <c r="AY296" s="1032"/>
      <c r="AZ296" s="1199"/>
      <c r="BA296" s="1032"/>
      <c r="BB296" s="593"/>
      <c r="BC296" s="1032"/>
      <c r="BD296" s="1203"/>
      <c r="BE296" s="1032"/>
      <c r="BF296" s="479">
        <v>12720</v>
      </c>
      <c r="BG296" s="1032"/>
      <c r="BH296" s="479">
        <v>42920</v>
      </c>
      <c r="BI296" s="1032"/>
      <c r="BJ296" s="479">
        <v>26800</v>
      </c>
      <c r="BK296" s="1032"/>
      <c r="BL296" s="1196"/>
      <c r="BM296" s="1032"/>
      <c r="BN296" s="1199"/>
      <c r="BO296" s="1032"/>
      <c r="BP296" s="1203"/>
      <c r="BQ296" s="457"/>
      <c r="BR296" s="412"/>
      <c r="BS296" s="406"/>
      <c r="BT296" s="580"/>
      <c r="BU296" s="580"/>
      <c r="BV296" s="1056"/>
      <c r="BW296" s="364"/>
      <c r="BX296" s="364"/>
      <c r="BY296" s="364"/>
      <c r="BZ296" s="364"/>
      <c r="CA296" s="364"/>
      <c r="CB296" s="364"/>
      <c r="CC296" s="364"/>
      <c r="CD296" s="364"/>
      <c r="CE296" s="364"/>
      <c r="CF296" s="364"/>
      <c r="CG296" s="364"/>
      <c r="CH296" s="364"/>
      <c r="CI296" s="364"/>
    </row>
    <row r="297" spans="1:87" s="403" customFormat="1" ht="12.75" customHeight="1">
      <c r="A297" s="1061"/>
      <c r="B297" s="1191"/>
      <c r="C297" s="1204" t="s">
        <v>53</v>
      </c>
      <c r="D297" s="478" t="s">
        <v>3520</v>
      </c>
      <c r="E297" s="388"/>
      <c r="F297" s="477">
        <v>290860</v>
      </c>
      <c r="G297" s="476">
        <v>362400</v>
      </c>
      <c r="H297" s="477">
        <v>242380</v>
      </c>
      <c r="I297" s="476">
        <v>313920</v>
      </c>
      <c r="J297" s="583" t="s">
        <v>3595</v>
      </c>
      <c r="K297" s="475">
        <v>2800</v>
      </c>
      <c r="L297" s="474">
        <v>3510</v>
      </c>
      <c r="M297" s="473" t="s">
        <v>50</v>
      </c>
      <c r="N297" s="475">
        <v>2310</v>
      </c>
      <c r="O297" s="474">
        <v>3020</v>
      </c>
      <c r="P297" s="473" t="s">
        <v>50</v>
      </c>
      <c r="Q297" s="380"/>
      <c r="R297" s="392"/>
      <c r="S297" s="455"/>
      <c r="T297" s="1082"/>
      <c r="U297" s="581"/>
      <c r="V297" s="593"/>
      <c r="W297" s="1032"/>
      <c r="X297" s="596"/>
      <c r="Y297" s="485"/>
      <c r="Z297" s="1035"/>
      <c r="AA297" s="596"/>
      <c r="AB297" s="1032" t="s">
        <v>3595</v>
      </c>
      <c r="AC297" s="1211">
        <v>44960</v>
      </c>
      <c r="AD297" s="493"/>
      <c r="AE297" s="1032"/>
      <c r="AF297" s="1199"/>
      <c r="AG297" s="1194"/>
      <c r="AH297" s="429" t="s">
        <v>52</v>
      </c>
      <c r="AI297" s="470">
        <v>12500</v>
      </c>
      <c r="AJ297" s="469">
        <v>13700</v>
      </c>
      <c r="AK297" s="499">
        <v>8700</v>
      </c>
      <c r="AL297" s="469">
        <v>8700</v>
      </c>
      <c r="AM297" s="1194"/>
      <c r="AN297" s="429" t="s">
        <v>51</v>
      </c>
      <c r="AO297" s="470">
        <v>15200</v>
      </c>
      <c r="AP297" s="469">
        <v>16900</v>
      </c>
      <c r="AQ297" s="498">
        <v>10600</v>
      </c>
      <c r="AR297" s="467">
        <v>10600</v>
      </c>
      <c r="AS297" s="1032"/>
      <c r="AT297" s="593"/>
      <c r="AU297" s="485"/>
      <c r="AV297" s="571"/>
      <c r="AW297" s="1032"/>
      <c r="AX297" s="1196"/>
      <c r="AY297" s="1032"/>
      <c r="AZ297" s="1199"/>
      <c r="BA297" s="1032"/>
      <c r="BB297" s="593"/>
      <c r="BC297" s="1032"/>
      <c r="BD297" s="1206">
        <v>0.05</v>
      </c>
      <c r="BE297" s="1032"/>
      <c r="BF297" s="466">
        <v>120</v>
      </c>
      <c r="BG297" s="1032"/>
      <c r="BH297" s="466">
        <v>420</v>
      </c>
      <c r="BI297" s="1032"/>
      <c r="BJ297" s="466">
        <v>260</v>
      </c>
      <c r="BK297" s="1032"/>
      <c r="BL297" s="1196"/>
      <c r="BM297" s="1032"/>
      <c r="BN297" s="1199"/>
      <c r="BO297" s="1032"/>
      <c r="BP297" s="1206">
        <v>0.61</v>
      </c>
      <c r="BQ297" s="457"/>
      <c r="BR297" s="412"/>
      <c r="BS297" s="406"/>
      <c r="BT297" s="580"/>
      <c r="BU297" s="580"/>
      <c r="BV297" s="1056"/>
      <c r="BW297" s="364"/>
      <c r="BX297" s="364"/>
      <c r="BY297" s="364"/>
      <c r="BZ297" s="364"/>
      <c r="CA297" s="364"/>
      <c r="CB297" s="364"/>
      <c r="CC297" s="364"/>
      <c r="CD297" s="364"/>
      <c r="CE297" s="364"/>
      <c r="CF297" s="364"/>
      <c r="CG297" s="364"/>
      <c r="CH297" s="364"/>
      <c r="CI297" s="364"/>
    </row>
    <row r="298" spans="1:87" s="403" customFormat="1" ht="12.75" customHeight="1">
      <c r="A298" s="1061"/>
      <c r="B298" s="1191"/>
      <c r="C298" s="1205"/>
      <c r="D298" s="389" t="s">
        <v>3519</v>
      </c>
      <c r="E298" s="388"/>
      <c r="F298" s="387">
        <v>362400</v>
      </c>
      <c r="G298" s="386"/>
      <c r="H298" s="387">
        <v>313920</v>
      </c>
      <c r="I298" s="386"/>
      <c r="J298" s="583" t="s">
        <v>3595</v>
      </c>
      <c r="K298" s="383">
        <v>3510</v>
      </c>
      <c r="L298" s="385"/>
      <c r="M298" s="384" t="s">
        <v>50</v>
      </c>
      <c r="N298" s="383">
        <v>3020</v>
      </c>
      <c r="O298" s="385"/>
      <c r="P298" s="384" t="s">
        <v>50</v>
      </c>
      <c r="Q298" s="380"/>
      <c r="R298" s="392"/>
      <c r="S298" s="487"/>
      <c r="T298" s="1082"/>
      <c r="U298" s="581"/>
      <c r="V298" s="593"/>
      <c r="W298" s="1032"/>
      <c r="X298" s="596"/>
      <c r="Y298" s="485"/>
      <c r="Z298" s="1035"/>
      <c r="AA298" s="596"/>
      <c r="AB298" s="1032"/>
      <c r="AC298" s="1212"/>
      <c r="AD298" s="492"/>
      <c r="AE298" s="1032"/>
      <c r="AF298" s="1200"/>
      <c r="AG298" s="1194"/>
      <c r="AH298" s="586" t="s">
        <v>49</v>
      </c>
      <c r="AI298" s="462">
        <v>11800</v>
      </c>
      <c r="AJ298" s="461">
        <v>13000</v>
      </c>
      <c r="AK298" s="463">
        <v>8200</v>
      </c>
      <c r="AL298" s="461">
        <v>8200</v>
      </c>
      <c r="AM298" s="1194"/>
      <c r="AN298" s="586" t="s">
        <v>48</v>
      </c>
      <c r="AO298" s="462">
        <v>13600</v>
      </c>
      <c r="AP298" s="461">
        <v>15100</v>
      </c>
      <c r="AQ298" s="460">
        <v>9500</v>
      </c>
      <c r="AR298" s="459">
        <v>9500</v>
      </c>
      <c r="AS298" s="1032"/>
      <c r="AT298" s="593"/>
      <c r="AU298" s="485"/>
      <c r="AV298" s="414"/>
      <c r="AW298" s="1032"/>
      <c r="AX298" s="1197"/>
      <c r="AY298" s="1032"/>
      <c r="AZ298" s="1200"/>
      <c r="BA298" s="1032"/>
      <c r="BB298" s="593"/>
      <c r="BC298" s="1032"/>
      <c r="BD298" s="1207"/>
      <c r="BE298" s="1032"/>
      <c r="BF298" s="604"/>
      <c r="BG298" s="1032"/>
      <c r="BH298" s="458" t="s">
        <v>3692</v>
      </c>
      <c r="BI298" s="1032"/>
      <c r="BJ298" s="458" t="s">
        <v>3692</v>
      </c>
      <c r="BK298" s="1032"/>
      <c r="BL298" s="1197"/>
      <c r="BM298" s="1032"/>
      <c r="BN298" s="1200"/>
      <c r="BO298" s="1032"/>
      <c r="BP298" s="1206"/>
      <c r="BQ298" s="457"/>
      <c r="BR298" s="412"/>
      <c r="BS298" s="406"/>
      <c r="BT298" s="580"/>
      <c r="BU298" s="580"/>
      <c r="BV298" s="1056"/>
      <c r="BW298" s="364"/>
      <c r="BX298" s="364"/>
      <c r="BY298" s="364"/>
      <c r="BZ298" s="364"/>
      <c r="CA298" s="364"/>
      <c r="CB298" s="364"/>
      <c r="CC298" s="364"/>
      <c r="CD298" s="364"/>
      <c r="CE298" s="364"/>
      <c r="CF298" s="364"/>
      <c r="CG298" s="364"/>
      <c r="CH298" s="364"/>
      <c r="CI298" s="364"/>
    </row>
    <row r="299" spans="1:87" s="403" customFormat="1" ht="12.75" customHeight="1">
      <c r="A299" s="1061"/>
      <c r="B299" s="1201" t="s">
        <v>3537</v>
      </c>
      <c r="C299" s="1076" t="s">
        <v>59</v>
      </c>
      <c r="D299" s="402" t="s">
        <v>3470</v>
      </c>
      <c r="E299" s="388"/>
      <c r="F299" s="401">
        <v>122520</v>
      </c>
      <c r="G299" s="400">
        <v>129670</v>
      </c>
      <c r="H299" s="401">
        <v>98280</v>
      </c>
      <c r="I299" s="400">
        <v>105430</v>
      </c>
      <c r="J299" s="583" t="s">
        <v>3595</v>
      </c>
      <c r="K299" s="399">
        <v>1200</v>
      </c>
      <c r="L299" s="398">
        <v>1270</v>
      </c>
      <c r="M299" s="397" t="s">
        <v>50</v>
      </c>
      <c r="N299" s="399">
        <v>950</v>
      </c>
      <c r="O299" s="398">
        <v>1020</v>
      </c>
      <c r="P299" s="397" t="s">
        <v>50</v>
      </c>
      <c r="Q299" s="583" t="s">
        <v>3595</v>
      </c>
      <c r="R299" s="396">
        <v>7150</v>
      </c>
      <c r="S299" s="484">
        <v>70</v>
      </c>
      <c r="T299" s="1082"/>
      <c r="U299" s="581"/>
      <c r="V299" s="593"/>
      <c r="W299" s="1032"/>
      <c r="X299" s="596"/>
      <c r="Y299" s="485"/>
      <c r="Z299" s="1035"/>
      <c r="AA299" s="596"/>
      <c r="AB299" s="1032" t="s">
        <v>3595</v>
      </c>
      <c r="AC299" s="1213">
        <v>26670</v>
      </c>
      <c r="AD299" s="496"/>
      <c r="AE299" s="1032" t="s">
        <v>3595</v>
      </c>
      <c r="AF299" s="1198">
        <v>190</v>
      </c>
      <c r="AG299" s="1194" t="s">
        <v>3595</v>
      </c>
      <c r="AH299" s="483" t="s">
        <v>58</v>
      </c>
      <c r="AI299" s="482">
        <v>6900</v>
      </c>
      <c r="AJ299" s="481">
        <v>7600</v>
      </c>
      <c r="AK299" s="471">
        <v>4800</v>
      </c>
      <c r="AL299" s="469">
        <v>4800</v>
      </c>
      <c r="AM299" s="1194" t="s">
        <v>3595</v>
      </c>
      <c r="AN299" s="483" t="s">
        <v>57</v>
      </c>
      <c r="AO299" s="482">
        <v>15800</v>
      </c>
      <c r="AP299" s="481">
        <v>17600</v>
      </c>
      <c r="AQ299" s="468">
        <v>11000</v>
      </c>
      <c r="AR299" s="467">
        <v>11000</v>
      </c>
      <c r="AS299" s="1032"/>
      <c r="AT299" s="593"/>
      <c r="AU299" s="1194" t="s">
        <v>3595</v>
      </c>
      <c r="AV299" s="1209">
        <v>4500</v>
      </c>
      <c r="AW299" s="1032" t="s">
        <v>3595</v>
      </c>
      <c r="AX299" s="1195">
        <v>10780</v>
      </c>
      <c r="AY299" s="1032" t="s">
        <v>3595</v>
      </c>
      <c r="AZ299" s="1198">
        <v>100</v>
      </c>
      <c r="BA299" s="1032"/>
      <c r="BB299" s="593"/>
      <c r="BC299" s="1032" t="s">
        <v>3601</v>
      </c>
      <c r="BD299" s="1202" t="s">
        <v>56</v>
      </c>
      <c r="BE299" s="1032" t="s">
        <v>3601</v>
      </c>
      <c r="BF299" s="390"/>
      <c r="BG299" s="1032" t="s">
        <v>3601</v>
      </c>
      <c r="BH299" s="390"/>
      <c r="BI299" s="1032" t="s">
        <v>3601</v>
      </c>
      <c r="BJ299" s="390"/>
      <c r="BK299" s="1032" t="s">
        <v>3595</v>
      </c>
      <c r="BL299" s="1195">
        <v>12390</v>
      </c>
      <c r="BM299" s="1032" t="s">
        <v>8</v>
      </c>
      <c r="BN299" s="1198">
        <v>120</v>
      </c>
      <c r="BO299" s="1032"/>
      <c r="BP299" s="1202" t="s">
        <v>3693</v>
      </c>
      <c r="BQ299" s="457"/>
      <c r="BR299" s="412"/>
      <c r="BS299" s="406"/>
      <c r="BT299" s="580"/>
      <c r="BU299" s="580"/>
      <c r="BV299" s="1056"/>
      <c r="BW299" s="364"/>
      <c r="BX299" s="364"/>
      <c r="BY299" s="364"/>
      <c r="BZ299" s="364"/>
      <c r="CA299" s="364"/>
      <c r="CB299" s="364"/>
      <c r="CC299" s="364"/>
      <c r="CD299" s="364"/>
      <c r="CE299" s="364"/>
      <c r="CF299" s="364"/>
      <c r="CG299" s="364"/>
      <c r="CH299" s="364"/>
      <c r="CI299" s="364"/>
    </row>
    <row r="300" spans="1:87" s="403" customFormat="1" ht="12.75" customHeight="1">
      <c r="A300" s="1061"/>
      <c r="B300" s="1191"/>
      <c r="C300" s="1077"/>
      <c r="D300" s="478" t="s">
        <v>3469</v>
      </c>
      <c r="E300" s="388"/>
      <c r="F300" s="477">
        <v>129670</v>
      </c>
      <c r="G300" s="476">
        <v>187560</v>
      </c>
      <c r="H300" s="477">
        <v>105430</v>
      </c>
      <c r="I300" s="476">
        <v>163320</v>
      </c>
      <c r="J300" s="583" t="s">
        <v>3595</v>
      </c>
      <c r="K300" s="475">
        <v>1270</v>
      </c>
      <c r="L300" s="474">
        <v>1770</v>
      </c>
      <c r="M300" s="473" t="s">
        <v>50</v>
      </c>
      <c r="N300" s="475">
        <v>1020</v>
      </c>
      <c r="O300" s="474">
        <v>1520</v>
      </c>
      <c r="P300" s="473" t="s">
        <v>50</v>
      </c>
      <c r="Q300" s="583" t="s">
        <v>3595</v>
      </c>
      <c r="R300" s="383">
        <v>7150</v>
      </c>
      <c r="S300" s="480">
        <v>70</v>
      </c>
      <c r="T300" s="1082"/>
      <c r="U300" s="581"/>
      <c r="V300" s="593"/>
      <c r="W300" s="1032"/>
      <c r="X300" s="596"/>
      <c r="Y300" s="485"/>
      <c r="Z300" s="1035"/>
      <c r="AA300" s="596"/>
      <c r="AB300" s="1032"/>
      <c r="AC300" s="1214"/>
      <c r="AD300" s="495">
        <v>24990</v>
      </c>
      <c r="AE300" s="1032"/>
      <c r="AF300" s="1199"/>
      <c r="AG300" s="1194"/>
      <c r="AH300" s="429" t="s">
        <v>55</v>
      </c>
      <c r="AI300" s="470">
        <v>6600</v>
      </c>
      <c r="AJ300" s="469">
        <v>7200</v>
      </c>
      <c r="AK300" s="471">
        <v>4600</v>
      </c>
      <c r="AL300" s="469">
        <v>4600</v>
      </c>
      <c r="AM300" s="1194"/>
      <c r="AN300" s="429" t="s">
        <v>54</v>
      </c>
      <c r="AO300" s="470">
        <v>8700</v>
      </c>
      <c r="AP300" s="469">
        <v>9700</v>
      </c>
      <c r="AQ300" s="468">
        <v>6100</v>
      </c>
      <c r="AR300" s="467">
        <v>6100</v>
      </c>
      <c r="AS300" s="1032"/>
      <c r="AT300" s="593"/>
      <c r="AU300" s="1194"/>
      <c r="AV300" s="1210"/>
      <c r="AW300" s="1032"/>
      <c r="AX300" s="1196"/>
      <c r="AY300" s="1032"/>
      <c r="AZ300" s="1199"/>
      <c r="BA300" s="1032"/>
      <c r="BB300" s="593"/>
      <c r="BC300" s="1032"/>
      <c r="BD300" s="1203"/>
      <c r="BE300" s="1032"/>
      <c r="BF300" s="479">
        <v>6360</v>
      </c>
      <c r="BG300" s="1032"/>
      <c r="BH300" s="479">
        <v>21460</v>
      </c>
      <c r="BI300" s="1032"/>
      <c r="BJ300" s="479">
        <v>13400</v>
      </c>
      <c r="BK300" s="1032"/>
      <c r="BL300" s="1196"/>
      <c r="BM300" s="1032"/>
      <c r="BN300" s="1199"/>
      <c r="BO300" s="1032"/>
      <c r="BP300" s="1203"/>
      <c r="BQ300" s="457"/>
      <c r="BR300" s="412"/>
      <c r="BS300" s="406"/>
      <c r="BT300" s="580"/>
      <c r="BU300" s="580"/>
      <c r="BV300" s="1056"/>
      <c r="BW300" s="364"/>
      <c r="BX300" s="364"/>
      <c r="BY300" s="364"/>
      <c r="BZ300" s="364"/>
      <c r="CA300" s="364"/>
      <c r="CB300" s="364"/>
      <c r="CC300" s="364"/>
      <c r="CD300" s="364"/>
      <c r="CE300" s="364"/>
      <c r="CF300" s="364"/>
      <c r="CG300" s="364"/>
      <c r="CH300" s="364"/>
      <c r="CI300" s="364"/>
    </row>
    <row r="301" spans="1:87" s="403" customFormat="1" ht="12.75" customHeight="1">
      <c r="A301" s="1061"/>
      <c r="B301" s="1191"/>
      <c r="C301" s="1204" t="s">
        <v>53</v>
      </c>
      <c r="D301" s="478" t="s">
        <v>3520</v>
      </c>
      <c r="E301" s="388"/>
      <c r="F301" s="477">
        <v>187560</v>
      </c>
      <c r="G301" s="476">
        <v>259100</v>
      </c>
      <c r="H301" s="477">
        <v>163320</v>
      </c>
      <c r="I301" s="476">
        <v>234860</v>
      </c>
      <c r="J301" s="583" t="s">
        <v>3595</v>
      </c>
      <c r="K301" s="475">
        <v>1770</v>
      </c>
      <c r="L301" s="474">
        <v>2480</v>
      </c>
      <c r="M301" s="473" t="s">
        <v>50</v>
      </c>
      <c r="N301" s="475">
        <v>1520</v>
      </c>
      <c r="O301" s="474">
        <v>2230</v>
      </c>
      <c r="P301" s="473" t="s">
        <v>50</v>
      </c>
      <c r="Q301" s="380"/>
      <c r="R301" s="392"/>
      <c r="S301" s="455"/>
      <c r="T301" s="1082"/>
      <c r="U301" s="581"/>
      <c r="V301" s="497"/>
      <c r="W301" s="1032"/>
      <c r="X301" s="596"/>
      <c r="Y301" s="485"/>
      <c r="Z301" s="1035"/>
      <c r="AA301" s="596"/>
      <c r="AB301" s="1032" t="s">
        <v>3595</v>
      </c>
      <c r="AC301" s="1211">
        <v>24990</v>
      </c>
      <c r="AD301" s="493"/>
      <c r="AE301" s="1032"/>
      <c r="AF301" s="1199"/>
      <c r="AG301" s="1194"/>
      <c r="AH301" s="429" t="s">
        <v>52</v>
      </c>
      <c r="AI301" s="470">
        <v>6200</v>
      </c>
      <c r="AJ301" s="469">
        <v>6800</v>
      </c>
      <c r="AK301" s="471">
        <v>4300</v>
      </c>
      <c r="AL301" s="469">
        <v>4300</v>
      </c>
      <c r="AM301" s="1194"/>
      <c r="AN301" s="429" t="s">
        <v>51</v>
      </c>
      <c r="AO301" s="470">
        <v>7600</v>
      </c>
      <c r="AP301" s="469">
        <v>8400</v>
      </c>
      <c r="AQ301" s="468">
        <v>5300</v>
      </c>
      <c r="AR301" s="467">
        <v>5300</v>
      </c>
      <c r="AS301" s="1032"/>
      <c r="AT301" s="497"/>
      <c r="AU301" s="485"/>
      <c r="AV301" s="571"/>
      <c r="AW301" s="1032"/>
      <c r="AX301" s="1196"/>
      <c r="AY301" s="1032"/>
      <c r="AZ301" s="1199"/>
      <c r="BA301" s="1032"/>
      <c r="BB301" s="497"/>
      <c r="BC301" s="1032"/>
      <c r="BD301" s="1206">
        <v>0.05</v>
      </c>
      <c r="BE301" s="1032"/>
      <c r="BF301" s="466">
        <v>60</v>
      </c>
      <c r="BG301" s="1032"/>
      <c r="BH301" s="466">
        <v>210</v>
      </c>
      <c r="BI301" s="1032"/>
      <c r="BJ301" s="466">
        <v>130</v>
      </c>
      <c r="BK301" s="1032"/>
      <c r="BL301" s="1196"/>
      <c r="BM301" s="1032"/>
      <c r="BN301" s="1199"/>
      <c r="BO301" s="1032"/>
      <c r="BP301" s="1206">
        <v>0.79</v>
      </c>
      <c r="BQ301" s="457"/>
      <c r="BR301" s="412"/>
      <c r="BS301" s="406"/>
      <c r="BT301" s="580"/>
      <c r="BU301" s="580"/>
      <c r="BV301" s="1056"/>
      <c r="BW301" s="364"/>
      <c r="BX301" s="364"/>
      <c r="BY301" s="364"/>
      <c r="BZ301" s="364"/>
      <c r="CA301" s="364"/>
      <c r="CB301" s="364"/>
      <c r="CC301" s="364"/>
      <c r="CD301" s="364"/>
      <c r="CE301" s="364"/>
      <c r="CF301" s="364"/>
      <c r="CG301" s="364"/>
      <c r="CH301" s="364"/>
      <c r="CI301" s="364"/>
    </row>
    <row r="302" spans="1:87" s="403" customFormat="1" ht="12.75" customHeight="1">
      <c r="A302" s="1061"/>
      <c r="B302" s="1191"/>
      <c r="C302" s="1205"/>
      <c r="D302" s="389" t="s">
        <v>3519</v>
      </c>
      <c r="E302" s="388"/>
      <c r="F302" s="387">
        <v>259100</v>
      </c>
      <c r="G302" s="386"/>
      <c r="H302" s="387">
        <v>234860</v>
      </c>
      <c r="I302" s="386"/>
      <c r="J302" s="583" t="s">
        <v>3595</v>
      </c>
      <c r="K302" s="383">
        <v>2480</v>
      </c>
      <c r="L302" s="385"/>
      <c r="M302" s="384" t="s">
        <v>50</v>
      </c>
      <c r="N302" s="383">
        <v>2230</v>
      </c>
      <c r="O302" s="385"/>
      <c r="P302" s="384" t="s">
        <v>50</v>
      </c>
      <c r="Q302" s="380"/>
      <c r="R302" s="392"/>
      <c r="S302" s="487"/>
      <c r="T302" s="1082"/>
      <c r="U302" s="581"/>
      <c r="V302" s="497"/>
      <c r="W302" s="1032"/>
      <c r="X302" s="596"/>
      <c r="Y302" s="485"/>
      <c r="Z302" s="1035"/>
      <c r="AA302" s="596"/>
      <c r="AB302" s="1032"/>
      <c r="AC302" s="1212"/>
      <c r="AD302" s="492"/>
      <c r="AE302" s="1032"/>
      <c r="AF302" s="1200"/>
      <c r="AG302" s="1194"/>
      <c r="AH302" s="586" t="s">
        <v>49</v>
      </c>
      <c r="AI302" s="462">
        <v>5900</v>
      </c>
      <c r="AJ302" s="461">
        <v>6500</v>
      </c>
      <c r="AK302" s="463">
        <v>4100</v>
      </c>
      <c r="AL302" s="461">
        <v>4100</v>
      </c>
      <c r="AM302" s="1194"/>
      <c r="AN302" s="586" t="s">
        <v>48</v>
      </c>
      <c r="AO302" s="462">
        <v>6800</v>
      </c>
      <c r="AP302" s="461">
        <v>7500</v>
      </c>
      <c r="AQ302" s="460">
        <v>4700</v>
      </c>
      <c r="AR302" s="459">
        <v>4700</v>
      </c>
      <c r="AS302" s="1032"/>
      <c r="AT302" s="497"/>
      <c r="AU302" s="485"/>
      <c r="AV302" s="414"/>
      <c r="AW302" s="1032"/>
      <c r="AX302" s="1197"/>
      <c r="AY302" s="1032"/>
      <c r="AZ302" s="1200"/>
      <c r="BA302" s="1032"/>
      <c r="BB302" s="497"/>
      <c r="BC302" s="1032"/>
      <c r="BD302" s="1207"/>
      <c r="BE302" s="1032"/>
      <c r="BF302" s="604"/>
      <c r="BG302" s="1032"/>
      <c r="BH302" s="458" t="s">
        <v>3692</v>
      </c>
      <c r="BI302" s="1032"/>
      <c r="BJ302" s="458" t="s">
        <v>3692</v>
      </c>
      <c r="BK302" s="1032"/>
      <c r="BL302" s="1197"/>
      <c r="BM302" s="1032"/>
      <c r="BN302" s="1200"/>
      <c r="BO302" s="1032"/>
      <c r="BP302" s="1206"/>
      <c r="BQ302" s="457"/>
      <c r="BR302" s="412"/>
      <c r="BS302" s="406"/>
      <c r="BT302" s="580"/>
      <c r="BU302" s="580"/>
      <c r="BV302" s="1056"/>
      <c r="BW302" s="364"/>
      <c r="BX302" s="364"/>
      <c r="BY302" s="364"/>
      <c r="BZ302" s="364"/>
      <c r="CA302" s="364"/>
      <c r="CB302" s="364"/>
      <c r="CC302" s="364"/>
      <c r="CD302" s="364"/>
      <c r="CE302" s="364"/>
      <c r="CF302" s="364"/>
      <c r="CG302" s="364"/>
      <c r="CH302" s="364"/>
      <c r="CI302" s="364"/>
    </row>
    <row r="303" spans="1:87" s="403" customFormat="1" ht="12.75" customHeight="1">
      <c r="A303" s="1061"/>
      <c r="B303" s="1201" t="s">
        <v>3536</v>
      </c>
      <c r="C303" s="1076" t="s">
        <v>59</v>
      </c>
      <c r="D303" s="402" t="s">
        <v>3470</v>
      </c>
      <c r="E303" s="388"/>
      <c r="F303" s="401">
        <v>87980</v>
      </c>
      <c r="G303" s="400">
        <v>95130</v>
      </c>
      <c r="H303" s="401">
        <v>71820</v>
      </c>
      <c r="I303" s="400">
        <v>78970</v>
      </c>
      <c r="J303" s="583" t="s">
        <v>3595</v>
      </c>
      <c r="K303" s="399">
        <v>850</v>
      </c>
      <c r="L303" s="398">
        <v>920</v>
      </c>
      <c r="M303" s="397" t="s">
        <v>50</v>
      </c>
      <c r="N303" s="399">
        <v>690</v>
      </c>
      <c r="O303" s="398">
        <v>760</v>
      </c>
      <c r="P303" s="397" t="s">
        <v>50</v>
      </c>
      <c r="Q303" s="583" t="s">
        <v>3595</v>
      </c>
      <c r="R303" s="396">
        <v>7150</v>
      </c>
      <c r="S303" s="484">
        <v>70</v>
      </c>
      <c r="T303" s="1082"/>
      <c r="U303" s="581"/>
      <c r="V303" s="497"/>
      <c r="W303" s="1032"/>
      <c r="X303" s="596"/>
      <c r="Y303" s="485"/>
      <c r="Z303" s="1035"/>
      <c r="AA303" s="596"/>
      <c r="AB303" s="1032" t="s">
        <v>3595</v>
      </c>
      <c r="AC303" s="1213">
        <v>20010</v>
      </c>
      <c r="AD303" s="496"/>
      <c r="AE303" s="1032" t="s">
        <v>3595</v>
      </c>
      <c r="AF303" s="1198">
        <v>130</v>
      </c>
      <c r="AG303" s="1194" t="s">
        <v>3595</v>
      </c>
      <c r="AH303" s="483" t="s">
        <v>58</v>
      </c>
      <c r="AI303" s="482">
        <v>4800</v>
      </c>
      <c r="AJ303" s="481">
        <v>5300</v>
      </c>
      <c r="AK303" s="471">
        <v>3300</v>
      </c>
      <c r="AL303" s="469">
        <v>3300</v>
      </c>
      <c r="AM303" s="1194" t="s">
        <v>3595</v>
      </c>
      <c r="AN303" s="483" t="s">
        <v>57</v>
      </c>
      <c r="AO303" s="482">
        <v>10900</v>
      </c>
      <c r="AP303" s="481">
        <v>12200</v>
      </c>
      <c r="AQ303" s="468">
        <v>7600</v>
      </c>
      <c r="AR303" s="467">
        <v>7600</v>
      </c>
      <c r="AS303" s="1032"/>
      <c r="AT303" s="497"/>
      <c r="AU303" s="1194" t="s">
        <v>3595</v>
      </c>
      <c r="AV303" s="1209">
        <v>4500</v>
      </c>
      <c r="AW303" s="1032" t="s">
        <v>3595</v>
      </c>
      <c r="AX303" s="1195">
        <v>7190</v>
      </c>
      <c r="AY303" s="1032" t="s">
        <v>3595</v>
      </c>
      <c r="AZ303" s="1198">
        <v>70</v>
      </c>
      <c r="BA303" s="1032"/>
      <c r="BB303" s="497"/>
      <c r="BC303" s="1032" t="s">
        <v>3601</v>
      </c>
      <c r="BD303" s="1202" t="s">
        <v>56</v>
      </c>
      <c r="BE303" s="1032" t="s">
        <v>3601</v>
      </c>
      <c r="BF303" s="390"/>
      <c r="BG303" s="1032" t="s">
        <v>3601</v>
      </c>
      <c r="BH303" s="390"/>
      <c r="BI303" s="1032" t="s">
        <v>3601</v>
      </c>
      <c r="BJ303" s="390"/>
      <c r="BK303" s="1032" t="s">
        <v>3595</v>
      </c>
      <c r="BL303" s="1195">
        <v>8260</v>
      </c>
      <c r="BM303" s="1032" t="s">
        <v>8</v>
      </c>
      <c r="BN303" s="1198">
        <v>80</v>
      </c>
      <c r="BO303" s="1032"/>
      <c r="BP303" s="1202" t="s">
        <v>3693</v>
      </c>
      <c r="BQ303" s="457"/>
      <c r="BR303" s="412"/>
      <c r="BS303" s="406"/>
      <c r="BT303" s="580"/>
      <c r="BU303" s="580"/>
      <c r="BV303" s="1056"/>
      <c r="BW303" s="364"/>
      <c r="BX303" s="364"/>
      <c r="BY303" s="364"/>
      <c r="BZ303" s="364"/>
      <c r="CA303" s="364"/>
      <c r="CB303" s="364"/>
      <c r="CC303" s="364"/>
      <c r="CD303" s="364"/>
      <c r="CE303" s="364"/>
      <c r="CF303" s="364"/>
      <c r="CG303" s="364"/>
      <c r="CH303" s="364"/>
      <c r="CI303" s="364"/>
    </row>
    <row r="304" spans="1:87" s="403" customFormat="1" ht="12.75" customHeight="1">
      <c r="A304" s="1061"/>
      <c r="B304" s="1191"/>
      <c r="C304" s="1077"/>
      <c r="D304" s="478" t="s">
        <v>3469</v>
      </c>
      <c r="E304" s="388"/>
      <c r="F304" s="477">
        <v>95130</v>
      </c>
      <c r="G304" s="476">
        <v>153020</v>
      </c>
      <c r="H304" s="477">
        <v>78970</v>
      </c>
      <c r="I304" s="476">
        <v>136860</v>
      </c>
      <c r="J304" s="583" t="s">
        <v>3595</v>
      </c>
      <c r="K304" s="475">
        <v>920</v>
      </c>
      <c r="L304" s="474">
        <v>1420</v>
      </c>
      <c r="M304" s="473" t="s">
        <v>50</v>
      </c>
      <c r="N304" s="475">
        <v>760</v>
      </c>
      <c r="O304" s="474">
        <v>1260</v>
      </c>
      <c r="P304" s="473" t="s">
        <v>50</v>
      </c>
      <c r="Q304" s="583" t="s">
        <v>3595</v>
      </c>
      <c r="R304" s="383">
        <v>7150</v>
      </c>
      <c r="S304" s="480">
        <v>70</v>
      </c>
      <c r="T304" s="1082"/>
      <c r="U304" s="581"/>
      <c r="V304" s="497"/>
      <c r="W304" s="1032"/>
      <c r="X304" s="596"/>
      <c r="Y304" s="485"/>
      <c r="Z304" s="1035"/>
      <c r="AA304" s="596"/>
      <c r="AB304" s="1032"/>
      <c r="AC304" s="1214"/>
      <c r="AD304" s="495">
        <v>18330</v>
      </c>
      <c r="AE304" s="1032"/>
      <c r="AF304" s="1199"/>
      <c r="AG304" s="1194"/>
      <c r="AH304" s="429" t="s">
        <v>55</v>
      </c>
      <c r="AI304" s="470">
        <v>4600</v>
      </c>
      <c r="AJ304" s="469">
        <v>5000</v>
      </c>
      <c r="AK304" s="471">
        <v>3200</v>
      </c>
      <c r="AL304" s="469">
        <v>3200</v>
      </c>
      <c r="AM304" s="1194"/>
      <c r="AN304" s="429" t="s">
        <v>54</v>
      </c>
      <c r="AO304" s="470">
        <v>6000</v>
      </c>
      <c r="AP304" s="469">
        <v>6700</v>
      </c>
      <c r="AQ304" s="468">
        <v>4200</v>
      </c>
      <c r="AR304" s="467">
        <v>4200</v>
      </c>
      <c r="AS304" s="1032"/>
      <c r="AT304" s="1208" t="s">
        <v>79</v>
      </c>
      <c r="AU304" s="1194"/>
      <c r="AV304" s="1210"/>
      <c r="AW304" s="1032"/>
      <c r="AX304" s="1196"/>
      <c r="AY304" s="1032"/>
      <c r="AZ304" s="1199"/>
      <c r="BA304" s="1032"/>
      <c r="BB304" s="1208"/>
      <c r="BC304" s="1032"/>
      <c r="BD304" s="1203"/>
      <c r="BE304" s="1032"/>
      <c r="BF304" s="479">
        <v>4240</v>
      </c>
      <c r="BG304" s="1032"/>
      <c r="BH304" s="479">
        <v>14300</v>
      </c>
      <c r="BI304" s="1032"/>
      <c r="BJ304" s="479">
        <v>8930</v>
      </c>
      <c r="BK304" s="1032"/>
      <c r="BL304" s="1196"/>
      <c r="BM304" s="1032"/>
      <c r="BN304" s="1199"/>
      <c r="BO304" s="1032"/>
      <c r="BP304" s="1203"/>
      <c r="BQ304" s="457"/>
      <c r="BR304" s="412"/>
      <c r="BS304" s="406"/>
      <c r="BT304" s="580"/>
      <c r="BU304" s="580"/>
      <c r="BV304" s="1056"/>
      <c r="BW304" s="364"/>
      <c r="BX304" s="364"/>
      <c r="BY304" s="364"/>
      <c r="BZ304" s="364"/>
      <c r="CA304" s="364"/>
      <c r="CB304" s="364"/>
      <c r="CC304" s="364"/>
      <c r="CD304" s="364"/>
      <c r="CE304" s="364"/>
      <c r="CF304" s="364"/>
      <c r="CG304" s="364"/>
      <c r="CH304" s="364"/>
      <c r="CI304" s="364"/>
    </row>
    <row r="305" spans="1:87" s="403" customFormat="1" ht="12.75" customHeight="1">
      <c r="A305" s="1061"/>
      <c r="B305" s="1191"/>
      <c r="C305" s="1204" t="s">
        <v>53</v>
      </c>
      <c r="D305" s="478" t="s">
        <v>3520</v>
      </c>
      <c r="E305" s="388"/>
      <c r="F305" s="477">
        <v>153020</v>
      </c>
      <c r="G305" s="476">
        <v>224560</v>
      </c>
      <c r="H305" s="477">
        <v>136860</v>
      </c>
      <c r="I305" s="476">
        <v>208400</v>
      </c>
      <c r="J305" s="583" t="s">
        <v>3595</v>
      </c>
      <c r="K305" s="475">
        <v>1420</v>
      </c>
      <c r="L305" s="474">
        <v>2130</v>
      </c>
      <c r="M305" s="473" t="s">
        <v>50</v>
      </c>
      <c r="N305" s="475">
        <v>1260</v>
      </c>
      <c r="O305" s="474">
        <v>1970</v>
      </c>
      <c r="P305" s="473" t="s">
        <v>50</v>
      </c>
      <c r="Q305" s="380"/>
      <c r="R305" s="392"/>
      <c r="S305" s="455"/>
      <c r="T305" s="1082"/>
      <c r="U305" s="581"/>
      <c r="V305" s="497"/>
      <c r="W305" s="1032"/>
      <c r="X305" s="596"/>
      <c r="Y305" s="485"/>
      <c r="Z305" s="1035"/>
      <c r="AA305" s="596"/>
      <c r="AB305" s="1032" t="s">
        <v>3595</v>
      </c>
      <c r="AC305" s="1211">
        <v>18330</v>
      </c>
      <c r="AD305" s="493"/>
      <c r="AE305" s="1032"/>
      <c r="AF305" s="1199">
        <v>0</v>
      </c>
      <c r="AG305" s="1194"/>
      <c r="AH305" s="429" t="s">
        <v>52</v>
      </c>
      <c r="AI305" s="470">
        <v>4500</v>
      </c>
      <c r="AJ305" s="469">
        <v>4900</v>
      </c>
      <c r="AK305" s="471">
        <v>3100</v>
      </c>
      <c r="AL305" s="469">
        <v>3100</v>
      </c>
      <c r="AM305" s="1194"/>
      <c r="AN305" s="429" t="s">
        <v>51</v>
      </c>
      <c r="AO305" s="470">
        <v>5200</v>
      </c>
      <c r="AP305" s="469">
        <v>5800</v>
      </c>
      <c r="AQ305" s="468">
        <v>3600</v>
      </c>
      <c r="AR305" s="467">
        <v>3600</v>
      </c>
      <c r="AS305" s="1032"/>
      <c r="AT305" s="1208"/>
      <c r="AU305" s="485"/>
      <c r="AV305" s="571"/>
      <c r="AW305" s="1032"/>
      <c r="AX305" s="1196"/>
      <c r="AY305" s="1032"/>
      <c r="AZ305" s="1199"/>
      <c r="BA305" s="1032"/>
      <c r="BB305" s="1208"/>
      <c r="BC305" s="1032"/>
      <c r="BD305" s="1206">
        <v>0.05</v>
      </c>
      <c r="BE305" s="1032"/>
      <c r="BF305" s="466">
        <v>40</v>
      </c>
      <c r="BG305" s="1032"/>
      <c r="BH305" s="466">
        <v>140</v>
      </c>
      <c r="BI305" s="1032"/>
      <c r="BJ305" s="466">
        <v>80</v>
      </c>
      <c r="BK305" s="1032"/>
      <c r="BL305" s="1196"/>
      <c r="BM305" s="1032"/>
      <c r="BN305" s="1199"/>
      <c r="BO305" s="1032"/>
      <c r="BP305" s="1206">
        <v>0.87</v>
      </c>
      <c r="BQ305" s="457"/>
      <c r="BR305" s="412"/>
      <c r="BS305" s="406"/>
      <c r="BT305" s="580"/>
      <c r="BU305" s="580"/>
      <c r="BV305" s="1056"/>
      <c r="BW305" s="364"/>
      <c r="BX305" s="364"/>
      <c r="BY305" s="364"/>
      <c r="BZ305" s="364"/>
      <c r="CA305" s="364"/>
      <c r="CB305" s="364"/>
      <c r="CC305" s="364"/>
      <c r="CD305" s="364"/>
      <c r="CE305" s="364"/>
      <c r="CF305" s="364"/>
      <c r="CG305" s="364"/>
      <c r="CH305" s="364"/>
      <c r="CI305" s="364"/>
    </row>
    <row r="306" spans="1:87" s="403" customFormat="1" ht="12.75" customHeight="1">
      <c r="A306" s="1061"/>
      <c r="B306" s="1191"/>
      <c r="C306" s="1205"/>
      <c r="D306" s="389" t="s">
        <v>3519</v>
      </c>
      <c r="E306" s="388"/>
      <c r="F306" s="387">
        <v>224560</v>
      </c>
      <c r="G306" s="386"/>
      <c r="H306" s="387">
        <v>208400</v>
      </c>
      <c r="I306" s="386"/>
      <c r="J306" s="583" t="s">
        <v>3595</v>
      </c>
      <c r="K306" s="383">
        <v>2130</v>
      </c>
      <c r="L306" s="385"/>
      <c r="M306" s="384" t="s">
        <v>50</v>
      </c>
      <c r="N306" s="383">
        <v>1970</v>
      </c>
      <c r="O306" s="385"/>
      <c r="P306" s="384" t="s">
        <v>50</v>
      </c>
      <c r="Q306" s="380"/>
      <c r="R306" s="392"/>
      <c r="S306" s="487"/>
      <c r="T306" s="1082"/>
      <c r="U306" s="581"/>
      <c r="V306" s="497"/>
      <c r="W306" s="1032"/>
      <c r="X306" s="596"/>
      <c r="Y306" s="485"/>
      <c r="Z306" s="1035"/>
      <c r="AA306" s="596"/>
      <c r="AB306" s="1032"/>
      <c r="AC306" s="1212"/>
      <c r="AD306" s="492"/>
      <c r="AE306" s="1032"/>
      <c r="AF306" s="1200"/>
      <c r="AG306" s="1194"/>
      <c r="AH306" s="586" t="s">
        <v>49</v>
      </c>
      <c r="AI306" s="462">
        <v>4200</v>
      </c>
      <c r="AJ306" s="461">
        <v>4700</v>
      </c>
      <c r="AK306" s="463">
        <v>3000</v>
      </c>
      <c r="AL306" s="461">
        <v>3000</v>
      </c>
      <c r="AM306" s="1194"/>
      <c r="AN306" s="586" t="s">
        <v>48</v>
      </c>
      <c r="AO306" s="462">
        <v>4700</v>
      </c>
      <c r="AP306" s="461">
        <v>5200</v>
      </c>
      <c r="AQ306" s="460">
        <v>3300</v>
      </c>
      <c r="AR306" s="459">
        <v>3300</v>
      </c>
      <c r="AS306" s="1032"/>
      <c r="AT306" s="1208"/>
      <c r="AU306" s="485"/>
      <c r="AV306" s="414"/>
      <c r="AW306" s="1032"/>
      <c r="AX306" s="1197"/>
      <c r="AY306" s="1032"/>
      <c r="AZ306" s="1200"/>
      <c r="BA306" s="1032"/>
      <c r="BB306" s="1208"/>
      <c r="BC306" s="1032"/>
      <c r="BD306" s="1207"/>
      <c r="BE306" s="1032"/>
      <c r="BF306" s="604"/>
      <c r="BG306" s="1032"/>
      <c r="BH306" s="458" t="s">
        <v>3692</v>
      </c>
      <c r="BI306" s="1032"/>
      <c r="BJ306" s="458" t="s">
        <v>3692</v>
      </c>
      <c r="BK306" s="1032"/>
      <c r="BL306" s="1197"/>
      <c r="BM306" s="1032"/>
      <c r="BN306" s="1200"/>
      <c r="BO306" s="1032"/>
      <c r="BP306" s="1206"/>
      <c r="BQ306" s="457"/>
      <c r="BR306" s="412"/>
      <c r="BS306" s="406"/>
      <c r="BT306" s="580"/>
      <c r="BU306" s="580"/>
      <c r="BV306" s="1056"/>
      <c r="BW306" s="364"/>
      <c r="BX306" s="364"/>
      <c r="BY306" s="364"/>
      <c r="BZ306" s="364"/>
      <c r="CA306" s="364"/>
      <c r="CB306" s="364"/>
      <c r="CC306" s="364"/>
      <c r="CD306" s="364"/>
      <c r="CE306" s="364"/>
      <c r="CF306" s="364"/>
      <c r="CG306" s="364"/>
      <c r="CH306" s="364"/>
      <c r="CI306" s="364"/>
    </row>
    <row r="307" spans="1:87" s="374" customFormat="1" ht="12.75" customHeight="1">
      <c r="A307" s="1061"/>
      <c r="B307" s="1201" t="s">
        <v>3535</v>
      </c>
      <c r="C307" s="1076" t="s">
        <v>59</v>
      </c>
      <c r="D307" s="402" t="s">
        <v>3470</v>
      </c>
      <c r="E307" s="388"/>
      <c r="F307" s="401">
        <v>70890</v>
      </c>
      <c r="G307" s="400">
        <v>78040</v>
      </c>
      <c r="H307" s="401">
        <v>58770</v>
      </c>
      <c r="I307" s="400">
        <v>65920</v>
      </c>
      <c r="J307" s="583" t="s">
        <v>3595</v>
      </c>
      <c r="K307" s="399">
        <v>680</v>
      </c>
      <c r="L307" s="398">
        <v>750</v>
      </c>
      <c r="M307" s="397" t="s">
        <v>50</v>
      </c>
      <c r="N307" s="399">
        <v>560</v>
      </c>
      <c r="O307" s="398">
        <v>630</v>
      </c>
      <c r="P307" s="397" t="s">
        <v>50</v>
      </c>
      <c r="Q307" s="583" t="s">
        <v>3595</v>
      </c>
      <c r="R307" s="396">
        <v>7150</v>
      </c>
      <c r="S307" s="484">
        <v>70</v>
      </c>
      <c r="T307" s="1082"/>
      <c r="U307" s="581"/>
      <c r="V307" s="1208" t="s">
        <v>78</v>
      </c>
      <c r="W307" s="1032"/>
      <c r="X307" s="1216" t="s">
        <v>78</v>
      </c>
      <c r="Y307" s="428"/>
      <c r="Z307" s="1035"/>
      <c r="AA307" s="600"/>
      <c r="AB307" s="1032" t="s">
        <v>3595</v>
      </c>
      <c r="AC307" s="1213">
        <v>16680</v>
      </c>
      <c r="AD307" s="496"/>
      <c r="AE307" s="1032" t="s">
        <v>3595</v>
      </c>
      <c r="AF307" s="1198">
        <v>90</v>
      </c>
      <c r="AG307" s="1194" t="s">
        <v>3595</v>
      </c>
      <c r="AH307" s="483" t="s">
        <v>58</v>
      </c>
      <c r="AI307" s="482">
        <v>4200</v>
      </c>
      <c r="AJ307" s="481">
        <v>4600</v>
      </c>
      <c r="AK307" s="471">
        <v>2900</v>
      </c>
      <c r="AL307" s="469">
        <v>2900</v>
      </c>
      <c r="AM307" s="1194" t="s">
        <v>3595</v>
      </c>
      <c r="AN307" s="483" t="s">
        <v>57</v>
      </c>
      <c r="AO307" s="482">
        <v>9800</v>
      </c>
      <c r="AP307" s="481">
        <v>10900</v>
      </c>
      <c r="AQ307" s="468">
        <v>6800</v>
      </c>
      <c r="AR307" s="467">
        <v>6800</v>
      </c>
      <c r="AS307" s="1032"/>
      <c r="AT307" s="593" t="s">
        <v>10</v>
      </c>
      <c r="AU307" s="1194" t="s">
        <v>3595</v>
      </c>
      <c r="AV307" s="1209">
        <v>4500</v>
      </c>
      <c r="AW307" s="1032" t="s">
        <v>3595</v>
      </c>
      <c r="AX307" s="1195">
        <v>5390</v>
      </c>
      <c r="AY307" s="1032" t="s">
        <v>3595</v>
      </c>
      <c r="AZ307" s="1198">
        <v>50</v>
      </c>
      <c r="BA307" s="1032"/>
      <c r="BB307" s="593"/>
      <c r="BC307" s="1032" t="s">
        <v>3601</v>
      </c>
      <c r="BD307" s="1202" t="s">
        <v>56</v>
      </c>
      <c r="BE307" s="1032" t="s">
        <v>3601</v>
      </c>
      <c r="BF307" s="390"/>
      <c r="BG307" s="1032" t="s">
        <v>3601</v>
      </c>
      <c r="BH307" s="390"/>
      <c r="BI307" s="1032" t="s">
        <v>3601</v>
      </c>
      <c r="BJ307" s="390"/>
      <c r="BK307" s="1032" t="s">
        <v>3595</v>
      </c>
      <c r="BL307" s="1195">
        <v>6190</v>
      </c>
      <c r="BM307" s="1032" t="s">
        <v>8</v>
      </c>
      <c r="BN307" s="1198">
        <v>60</v>
      </c>
      <c r="BO307" s="1032"/>
      <c r="BP307" s="1202" t="s">
        <v>3693</v>
      </c>
      <c r="BQ307" s="457"/>
      <c r="BR307" s="412"/>
      <c r="BS307" s="581"/>
      <c r="BT307" s="580"/>
      <c r="BU307" s="580"/>
      <c r="BV307" s="1056"/>
      <c r="BW307" s="364"/>
      <c r="BX307" s="364"/>
      <c r="BY307" s="364"/>
      <c r="BZ307" s="364"/>
      <c r="CA307" s="364"/>
      <c r="CB307" s="364"/>
      <c r="CC307" s="364"/>
      <c r="CD307" s="364"/>
      <c r="CE307" s="364"/>
      <c r="CF307" s="364"/>
      <c r="CG307" s="364"/>
      <c r="CH307" s="364"/>
      <c r="CI307" s="364"/>
    </row>
    <row r="308" spans="1:87" s="374" customFormat="1" ht="12.75" customHeight="1">
      <c r="A308" s="1061"/>
      <c r="B308" s="1191"/>
      <c r="C308" s="1077"/>
      <c r="D308" s="478" t="s">
        <v>3469</v>
      </c>
      <c r="E308" s="388"/>
      <c r="F308" s="477">
        <v>78040</v>
      </c>
      <c r="G308" s="476">
        <v>135930</v>
      </c>
      <c r="H308" s="477">
        <v>65920</v>
      </c>
      <c r="I308" s="476">
        <v>123810</v>
      </c>
      <c r="J308" s="583" t="s">
        <v>3595</v>
      </c>
      <c r="K308" s="475">
        <v>750</v>
      </c>
      <c r="L308" s="474">
        <v>1250</v>
      </c>
      <c r="M308" s="473" t="s">
        <v>50</v>
      </c>
      <c r="N308" s="475">
        <v>630</v>
      </c>
      <c r="O308" s="474">
        <v>1130</v>
      </c>
      <c r="P308" s="473" t="s">
        <v>50</v>
      </c>
      <c r="Q308" s="583" t="s">
        <v>3595</v>
      </c>
      <c r="R308" s="383">
        <v>7150</v>
      </c>
      <c r="S308" s="480">
        <v>70</v>
      </c>
      <c r="T308" s="1082"/>
      <c r="U308" s="581"/>
      <c r="V308" s="1208"/>
      <c r="W308" s="1032"/>
      <c r="X308" s="1216"/>
      <c r="Y308" s="428"/>
      <c r="Z308" s="1035"/>
      <c r="AA308" s="600"/>
      <c r="AB308" s="1032"/>
      <c r="AC308" s="1214"/>
      <c r="AD308" s="495">
        <v>15010</v>
      </c>
      <c r="AE308" s="1032"/>
      <c r="AF308" s="1199"/>
      <c r="AG308" s="1194"/>
      <c r="AH308" s="429" t="s">
        <v>55</v>
      </c>
      <c r="AI308" s="470">
        <v>3900</v>
      </c>
      <c r="AJ308" s="469">
        <v>4300</v>
      </c>
      <c r="AK308" s="471">
        <v>2700</v>
      </c>
      <c r="AL308" s="469">
        <v>2700</v>
      </c>
      <c r="AM308" s="1194"/>
      <c r="AN308" s="429" t="s">
        <v>54</v>
      </c>
      <c r="AO308" s="470">
        <v>5400</v>
      </c>
      <c r="AP308" s="469">
        <v>6000</v>
      </c>
      <c r="AQ308" s="468">
        <v>3700</v>
      </c>
      <c r="AR308" s="467">
        <v>3700</v>
      </c>
      <c r="AS308" s="1032"/>
      <c r="AT308" s="593">
        <v>27330</v>
      </c>
      <c r="AU308" s="1194"/>
      <c r="AV308" s="1210"/>
      <c r="AW308" s="1032"/>
      <c r="AX308" s="1196"/>
      <c r="AY308" s="1032"/>
      <c r="AZ308" s="1199"/>
      <c r="BA308" s="1032"/>
      <c r="BB308" s="593"/>
      <c r="BC308" s="1032"/>
      <c r="BD308" s="1203"/>
      <c r="BE308" s="1032"/>
      <c r="BF308" s="479">
        <v>3180</v>
      </c>
      <c r="BG308" s="1032"/>
      <c r="BH308" s="479">
        <v>10730</v>
      </c>
      <c r="BI308" s="1032"/>
      <c r="BJ308" s="479">
        <v>6700</v>
      </c>
      <c r="BK308" s="1032"/>
      <c r="BL308" s="1196"/>
      <c r="BM308" s="1032"/>
      <c r="BN308" s="1199"/>
      <c r="BO308" s="1032"/>
      <c r="BP308" s="1203"/>
      <c r="BQ308" s="457"/>
      <c r="BR308" s="412"/>
      <c r="BS308" s="581"/>
      <c r="BT308" s="580"/>
      <c r="BU308" s="580"/>
      <c r="BV308" s="1056"/>
      <c r="BW308" s="364"/>
      <c r="BX308" s="364"/>
      <c r="BY308" s="364"/>
      <c r="BZ308" s="364"/>
      <c r="CA308" s="364"/>
      <c r="CB308" s="364"/>
      <c r="CC308" s="364"/>
      <c r="CD308" s="364"/>
      <c r="CE308" s="364"/>
      <c r="CF308" s="364"/>
      <c r="CG308" s="364"/>
      <c r="CH308" s="364"/>
      <c r="CI308" s="364"/>
    </row>
    <row r="309" spans="1:87" s="374" customFormat="1" ht="12.75" customHeight="1">
      <c r="A309" s="1061"/>
      <c r="B309" s="1191"/>
      <c r="C309" s="1204" t="s">
        <v>53</v>
      </c>
      <c r="D309" s="478" t="s">
        <v>3520</v>
      </c>
      <c r="E309" s="388"/>
      <c r="F309" s="477">
        <v>135930</v>
      </c>
      <c r="G309" s="476">
        <v>207470</v>
      </c>
      <c r="H309" s="477">
        <v>123810</v>
      </c>
      <c r="I309" s="476">
        <v>195350</v>
      </c>
      <c r="J309" s="583" t="s">
        <v>3595</v>
      </c>
      <c r="K309" s="475">
        <v>1250</v>
      </c>
      <c r="L309" s="474">
        <v>1960</v>
      </c>
      <c r="M309" s="473" t="s">
        <v>50</v>
      </c>
      <c r="N309" s="475">
        <v>1130</v>
      </c>
      <c r="O309" s="474">
        <v>1840</v>
      </c>
      <c r="P309" s="473" t="s">
        <v>50</v>
      </c>
      <c r="Q309" s="380"/>
      <c r="R309" s="392"/>
      <c r="S309" s="455"/>
      <c r="T309" s="1082"/>
      <c r="U309" s="581"/>
      <c r="V309" s="1208"/>
      <c r="W309" s="1032"/>
      <c r="X309" s="1216"/>
      <c r="Y309" s="428"/>
      <c r="Z309" s="1035"/>
      <c r="AA309" s="600"/>
      <c r="AB309" s="1032" t="s">
        <v>3595</v>
      </c>
      <c r="AC309" s="1211">
        <v>15010</v>
      </c>
      <c r="AD309" s="493"/>
      <c r="AE309" s="1032"/>
      <c r="AF309" s="1199">
        <v>0</v>
      </c>
      <c r="AG309" s="1194"/>
      <c r="AH309" s="429" t="s">
        <v>52</v>
      </c>
      <c r="AI309" s="470">
        <v>3800</v>
      </c>
      <c r="AJ309" s="469">
        <v>4100</v>
      </c>
      <c r="AK309" s="471">
        <v>2600</v>
      </c>
      <c r="AL309" s="469">
        <v>2600</v>
      </c>
      <c r="AM309" s="1194"/>
      <c r="AN309" s="429" t="s">
        <v>51</v>
      </c>
      <c r="AO309" s="470">
        <v>4700</v>
      </c>
      <c r="AP309" s="469">
        <v>5200</v>
      </c>
      <c r="AQ309" s="468">
        <v>3300</v>
      </c>
      <c r="AR309" s="467">
        <v>3300</v>
      </c>
      <c r="AS309" s="1032"/>
      <c r="AT309" s="488"/>
      <c r="AU309" s="485"/>
      <c r="AV309" s="571"/>
      <c r="AW309" s="1032"/>
      <c r="AX309" s="1196"/>
      <c r="AY309" s="1032"/>
      <c r="AZ309" s="1199"/>
      <c r="BA309" s="1032"/>
      <c r="BB309" s="488"/>
      <c r="BC309" s="1032"/>
      <c r="BD309" s="1206">
        <v>0.05</v>
      </c>
      <c r="BE309" s="1032"/>
      <c r="BF309" s="466">
        <v>30</v>
      </c>
      <c r="BG309" s="1032"/>
      <c r="BH309" s="466">
        <v>100</v>
      </c>
      <c r="BI309" s="1032"/>
      <c r="BJ309" s="466">
        <v>60</v>
      </c>
      <c r="BK309" s="1032"/>
      <c r="BL309" s="1196"/>
      <c r="BM309" s="1032"/>
      <c r="BN309" s="1199"/>
      <c r="BO309" s="1032"/>
      <c r="BP309" s="1206">
        <v>0.96</v>
      </c>
      <c r="BQ309" s="457"/>
      <c r="BR309" s="412"/>
      <c r="BS309" s="581"/>
      <c r="BT309" s="580"/>
      <c r="BU309" s="580"/>
      <c r="BV309" s="1056"/>
      <c r="BW309" s="364"/>
      <c r="BX309" s="364"/>
      <c r="BY309" s="364"/>
      <c r="BZ309" s="364"/>
      <c r="CA309" s="364"/>
      <c r="CB309" s="364"/>
      <c r="CC309" s="364"/>
      <c r="CD309" s="364"/>
      <c r="CE309" s="364"/>
      <c r="CF309" s="364"/>
      <c r="CG309" s="364"/>
      <c r="CH309" s="364"/>
      <c r="CI309" s="364"/>
    </row>
    <row r="310" spans="1:87" s="374" customFormat="1" ht="12.75" customHeight="1">
      <c r="A310" s="1061"/>
      <c r="B310" s="1191"/>
      <c r="C310" s="1205"/>
      <c r="D310" s="389" t="s">
        <v>3519</v>
      </c>
      <c r="E310" s="388"/>
      <c r="F310" s="387">
        <v>207470</v>
      </c>
      <c r="G310" s="386"/>
      <c r="H310" s="387">
        <v>195350</v>
      </c>
      <c r="I310" s="386"/>
      <c r="J310" s="583" t="s">
        <v>3595</v>
      </c>
      <c r="K310" s="383">
        <v>1960</v>
      </c>
      <c r="L310" s="385"/>
      <c r="M310" s="384" t="s">
        <v>50</v>
      </c>
      <c r="N310" s="383">
        <v>1840</v>
      </c>
      <c r="O310" s="385"/>
      <c r="P310" s="384" t="s">
        <v>50</v>
      </c>
      <c r="Q310" s="380"/>
      <c r="R310" s="392"/>
      <c r="S310" s="487"/>
      <c r="T310" s="1082"/>
      <c r="U310" s="581"/>
      <c r="V310" s="593" t="s">
        <v>77</v>
      </c>
      <c r="W310" s="1032"/>
      <c r="X310" s="593" t="s">
        <v>77</v>
      </c>
      <c r="Y310" s="602"/>
      <c r="Z310" s="1035"/>
      <c r="AA310" s="593"/>
      <c r="AB310" s="1032"/>
      <c r="AC310" s="1212"/>
      <c r="AD310" s="492"/>
      <c r="AE310" s="1032"/>
      <c r="AF310" s="1200"/>
      <c r="AG310" s="1194"/>
      <c r="AH310" s="586" t="s">
        <v>49</v>
      </c>
      <c r="AI310" s="462">
        <v>3600</v>
      </c>
      <c r="AJ310" s="461">
        <v>4000</v>
      </c>
      <c r="AK310" s="463">
        <v>2500</v>
      </c>
      <c r="AL310" s="461">
        <v>2500</v>
      </c>
      <c r="AM310" s="1194"/>
      <c r="AN310" s="586" t="s">
        <v>48</v>
      </c>
      <c r="AO310" s="462">
        <v>4200</v>
      </c>
      <c r="AP310" s="461">
        <v>4600</v>
      </c>
      <c r="AQ310" s="460">
        <v>2900</v>
      </c>
      <c r="AR310" s="459">
        <v>2900</v>
      </c>
      <c r="AS310" s="1032"/>
      <c r="AT310" s="593" t="s">
        <v>13</v>
      </c>
      <c r="AU310" s="485"/>
      <c r="AV310" s="414"/>
      <c r="AW310" s="1032"/>
      <c r="AX310" s="1197"/>
      <c r="AY310" s="1032"/>
      <c r="AZ310" s="1200"/>
      <c r="BA310" s="1032"/>
      <c r="BB310" s="593"/>
      <c r="BC310" s="1032"/>
      <c r="BD310" s="1207"/>
      <c r="BE310" s="1032"/>
      <c r="BF310" s="604"/>
      <c r="BG310" s="1032"/>
      <c r="BH310" s="458" t="s">
        <v>3692</v>
      </c>
      <c r="BI310" s="1032"/>
      <c r="BJ310" s="458" t="s">
        <v>3692</v>
      </c>
      <c r="BK310" s="1032"/>
      <c r="BL310" s="1197"/>
      <c r="BM310" s="1032"/>
      <c r="BN310" s="1200"/>
      <c r="BO310" s="1032"/>
      <c r="BP310" s="1206"/>
      <c r="BQ310" s="457"/>
      <c r="BR310" s="412"/>
      <c r="BS310" s="581"/>
      <c r="BT310" s="580"/>
      <c r="BU310" s="580"/>
      <c r="BV310" s="1056"/>
      <c r="BW310" s="364"/>
      <c r="BX310" s="364"/>
      <c r="BY310" s="364"/>
      <c r="BZ310" s="364"/>
      <c r="CA310" s="364"/>
      <c r="CB310" s="364"/>
      <c r="CC310" s="364"/>
      <c r="CD310" s="364"/>
      <c r="CE310" s="364"/>
      <c r="CF310" s="364"/>
      <c r="CG310" s="364"/>
      <c r="CH310" s="364"/>
      <c r="CI310" s="364"/>
    </row>
    <row r="311" spans="1:87" s="374" customFormat="1" ht="12.75" customHeight="1">
      <c r="A311" s="1061"/>
      <c r="B311" s="1190" t="s">
        <v>3534</v>
      </c>
      <c r="C311" s="1076" t="s">
        <v>59</v>
      </c>
      <c r="D311" s="402" t="s">
        <v>3470</v>
      </c>
      <c r="E311" s="388"/>
      <c r="F311" s="401">
        <v>65840</v>
      </c>
      <c r="G311" s="400">
        <v>72990</v>
      </c>
      <c r="H311" s="401">
        <v>56150</v>
      </c>
      <c r="I311" s="400">
        <v>63300</v>
      </c>
      <c r="J311" s="583" t="s">
        <v>3595</v>
      </c>
      <c r="K311" s="399">
        <v>630</v>
      </c>
      <c r="L311" s="398">
        <v>700</v>
      </c>
      <c r="M311" s="397" t="s">
        <v>50</v>
      </c>
      <c r="N311" s="399">
        <v>530</v>
      </c>
      <c r="O311" s="398">
        <v>600</v>
      </c>
      <c r="P311" s="397" t="s">
        <v>50</v>
      </c>
      <c r="Q311" s="583" t="s">
        <v>3595</v>
      </c>
      <c r="R311" s="396">
        <v>7150</v>
      </c>
      <c r="S311" s="484">
        <v>70</v>
      </c>
      <c r="T311" s="1082"/>
      <c r="U311" s="581"/>
      <c r="V311" s="593">
        <v>251900</v>
      </c>
      <c r="W311" s="1032"/>
      <c r="X311" s="596">
        <v>2510</v>
      </c>
      <c r="Y311" s="485"/>
      <c r="Z311" s="1035"/>
      <c r="AA311" s="596"/>
      <c r="AB311" s="1032" t="s">
        <v>3595</v>
      </c>
      <c r="AC311" s="1213">
        <v>14690</v>
      </c>
      <c r="AD311" s="496"/>
      <c r="AE311" s="1032" t="s">
        <v>3595</v>
      </c>
      <c r="AF311" s="1198">
        <v>70</v>
      </c>
      <c r="AG311" s="1194" t="s">
        <v>3595</v>
      </c>
      <c r="AH311" s="483" t="s">
        <v>58</v>
      </c>
      <c r="AI311" s="482">
        <v>3800</v>
      </c>
      <c r="AJ311" s="481">
        <v>4200</v>
      </c>
      <c r="AK311" s="471">
        <v>2600</v>
      </c>
      <c r="AL311" s="469">
        <v>2600</v>
      </c>
      <c r="AM311" s="1194" t="s">
        <v>3595</v>
      </c>
      <c r="AN311" s="483" t="s">
        <v>57</v>
      </c>
      <c r="AO311" s="482">
        <v>8800</v>
      </c>
      <c r="AP311" s="481">
        <v>9800</v>
      </c>
      <c r="AQ311" s="468">
        <v>6100</v>
      </c>
      <c r="AR311" s="467">
        <v>6100</v>
      </c>
      <c r="AS311" s="1032"/>
      <c r="AT311" s="593">
        <v>16800</v>
      </c>
      <c r="AU311" s="1194" t="s">
        <v>3595</v>
      </c>
      <c r="AV311" s="1209">
        <v>4500</v>
      </c>
      <c r="AW311" s="1032" t="s">
        <v>3595</v>
      </c>
      <c r="AX311" s="1195">
        <v>4310</v>
      </c>
      <c r="AY311" s="1032" t="s">
        <v>3595</v>
      </c>
      <c r="AZ311" s="1198">
        <v>40</v>
      </c>
      <c r="BA311" s="1032"/>
      <c r="BB311" s="593"/>
      <c r="BC311" s="1032" t="s">
        <v>3601</v>
      </c>
      <c r="BD311" s="1202" t="s">
        <v>56</v>
      </c>
      <c r="BE311" s="1032" t="s">
        <v>3601</v>
      </c>
      <c r="BF311" s="390"/>
      <c r="BG311" s="1032" t="s">
        <v>3601</v>
      </c>
      <c r="BH311" s="390"/>
      <c r="BI311" s="1032" t="s">
        <v>3601</v>
      </c>
      <c r="BJ311" s="390"/>
      <c r="BK311" s="1032" t="s">
        <v>3595</v>
      </c>
      <c r="BL311" s="1195">
        <v>4950</v>
      </c>
      <c r="BM311" s="1032" t="s">
        <v>8</v>
      </c>
      <c r="BN311" s="1198">
        <v>40</v>
      </c>
      <c r="BO311" s="1032"/>
      <c r="BP311" s="1202" t="s">
        <v>3693</v>
      </c>
      <c r="BQ311" s="457"/>
      <c r="BR311" s="412"/>
      <c r="BS311" s="581"/>
      <c r="BT311" s="580"/>
      <c r="BU311" s="580"/>
      <c r="BV311" s="1056"/>
      <c r="BW311" s="364"/>
      <c r="BX311" s="364"/>
      <c r="BY311" s="364"/>
      <c r="BZ311" s="364"/>
      <c r="CA311" s="364"/>
      <c r="CB311" s="364"/>
      <c r="CC311" s="364"/>
      <c r="CD311" s="364"/>
      <c r="CE311" s="364"/>
      <c r="CF311" s="364"/>
      <c r="CG311" s="364"/>
      <c r="CH311" s="364"/>
      <c r="CI311" s="364"/>
    </row>
    <row r="312" spans="1:87" s="374" customFormat="1" ht="12.75" customHeight="1">
      <c r="A312" s="1061"/>
      <c r="B312" s="1191"/>
      <c r="C312" s="1077"/>
      <c r="D312" s="478" t="s">
        <v>3469</v>
      </c>
      <c r="E312" s="388"/>
      <c r="F312" s="477">
        <v>72990</v>
      </c>
      <c r="G312" s="476">
        <v>130880</v>
      </c>
      <c r="H312" s="477">
        <v>63300</v>
      </c>
      <c r="I312" s="476">
        <v>121180</v>
      </c>
      <c r="J312" s="583" t="s">
        <v>3595</v>
      </c>
      <c r="K312" s="475">
        <v>700</v>
      </c>
      <c r="L312" s="474">
        <v>1200</v>
      </c>
      <c r="M312" s="473" t="s">
        <v>50</v>
      </c>
      <c r="N312" s="475">
        <v>600</v>
      </c>
      <c r="O312" s="474">
        <v>1100</v>
      </c>
      <c r="P312" s="473" t="s">
        <v>50</v>
      </c>
      <c r="Q312" s="583" t="s">
        <v>3595</v>
      </c>
      <c r="R312" s="383">
        <v>7150</v>
      </c>
      <c r="S312" s="480">
        <v>70</v>
      </c>
      <c r="T312" s="1082"/>
      <c r="U312" s="581"/>
      <c r="V312" s="488"/>
      <c r="W312" s="1032"/>
      <c r="X312" s="490"/>
      <c r="Y312" s="489"/>
      <c r="Z312" s="1035"/>
      <c r="AA312" s="488"/>
      <c r="AB312" s="1032"/>
      <c r="AC312" s="1214"/>
      <c r="AD312" s="495">
        <v>13010</v>
      </c>
      <c r="AE312" s="1032"/>
      <c r="AF312" s="1199"/>
      <c r="AG312" s="1194"/>
      <c r="AH312" s="429" t="s">
        <v>55</v>
      </c>
      <c r="AI312" s="470">
        <v>3600</v>
      </c>
      <c r="AJ312" s="469">
        <v>4000</v>
      </c>
      <c r="AK312" s="471">
        <v>2500</v>
      </c>
      <c r="AL312" s="469">
        <v>2500</v>
      </c>
      <c r="AM312" s="1194"/>
      <c r="AN312" s="429" t="s">
        <v>54</v>
      </c>
      <c r="AO312" s="470">
        <v>4800</v>
      </c>
      <c r="AP312" s="469">
        <v>5400</v>
      </c>
      <c r="AQ312" s="468">
        <v>3400</v>
      </c>
      <c r="AR312" s="467">
        <v>3400</v>
      </c>
      <c r="AS312" s="1032"/>
      <c r="AT312" s="488"/>
      <c r="AU312" s="1194"/>
      <c r="AV312" s="1210"/>
      <c r="AW312" s="1032"/>
      <c r="AX312" s="1196"/>
      <c r="AY312" s="1032"/>
      <c r="AZ312" s="1199"/>
      <c r="BA312" s="1032"/>
      <c r="BB312" s="488"/>
      <c r="BC312" s="1032"/>
      <c r="BD312" s="1203"/>
      <c r="BE312" s="1032"/>
      <c r="BF312" s="479">
        <v>2540</v>
      </c>
      <c r="BG312" s="1032"/>
      <c r="BH312" s="479">
        <v>8580</v>
      </c>
      <c r="BI312" s="1032"/>
      <c r="BJ312" s="479">
        <v>5360</v>
      </c>
      <c r="BK312" s="1032"/>
      <c r="BL312" s="1196"/>
      <c r="BM312" s="1032"/>
      <c r="BN312" s="1199"/>
      <c r="BO312" s="1032"/>
      <c r="BP312" s="1203"/>
      <c r="BQ312" s="457"/>
      <c r="BR312" s="412"/>
      <c r="BS312" s="581"/>
      <c r="BT312" s="580"/>
      <c r="BU312" s="580"/>
      <c r="BV312" s="1056"/>
      <c r="BW312" s="364"/>
      <c r="BX312" s="364"/>
      <c r="BY312" s="364"/>
      <c r="BZ312" s="364"/>
      <c r="CA312" s="364"/>
      <c r="CB312" s="364"/>
      <c r="CC312" s="364"/>
      <c r="CD312" s="364"/>
      <c r="CE312" s="364"/>
      <c r="CF312" s="364"/>
      <c r="CG312" s="364"/>
      <c r="CH312" s="364"/>
      <c r="CI312" s="364"/>
    </row>
    <row r="313" spans="1:87" s="374" customFormat="1" ht="12.75" customHeight="1">
      <c r="A313" s="1061"/>
      <c r="B313" s="1191"/>
      <c r="C313" s="1204" t="s">
        <v>53</v>
      </c>
      <c r="D313" s="478" t="s">
        <v>3520</v>
      </c>
      <c r="E313" s="388"/>
      <c r="F313" s="477">
        <v>130880</v>
      </c>
      <c r="G313" s="476">
        <v>202420</v>
      </c>
      <c r="H313" s="477">
        <v>121180</v>
      </c>
      <c r="I313" s="476">
        <v>192720</v>
      </c>
      <c r="J313" s="583" t="s">
        <v>3595</v>
      </c>
      <c r="K313" s="475">
        <v>1200</v>
      </c>
      <c r="L313" s="474">
        <v>1910</v>
      </c>
      <c r="M313" s="473" t="s">
        <v>50</v>
      </c>
      <c r="N313" s="475">
        <v>1100</v>
      </c>
      <c r="O313" s="474">
        <v>1810</v>
      </c>
      <c r="P313" s="473" t="s">
        <v>50</v>
      </c>
      <c r="Q313" s="380"/>
      <c r="R313" s="392"/>
      <c r="S313" s="455"/>
      <c r="T313" s="1082"/>
      <c r="U313" s="581"/>
      <c r="V313" s="593" t="s">
        <v>76</v>
      </c>
      <c r="W313" s="1032"/>
      <c r="X313" s="593" t="s">
        <v>76</v>
      </c>
      <c r="Y313" s="602"/>
      <c r="Z313" s="1035"/>
      <c r="AA313" s="593"/>
      <c r="AB313" s="1032" t="s">
        <v>3595</v>
      </c>
      <c r="AC313" s="1211">
        <v>13010</v>
      </c>
      <c r="AD313" s="493"/>
      <c r="AE313" s="1032"/>
      <c r="AF313" s="1199">
        <v>0</v>
      </c>
      <c r="AG313" s="1194"/>
      <c r="AH313" s="429" t="s">
        <v>52</v>
      </c>
      <c r="AI313" s="470">
        <v>3400</v>
      </c>
      <c r="AJ313" s="469">
        <v>3800</v>
      </c>
      <c r="AK313" s="471">
        <v>2400</v>
      </c>
      <c r="AL313" s="469">
        <v>2400</v>
      </c>
      <c r="AM313" s="1194"/>
      <c r="AN313" s="429" t="s">
        <v>51</v>
      </c>
      <c r="AO313" s="470">
        <v>4200</v>
      </c>
      <c r="AP313" s="469">
        <v>4700</v>
      </c>
      <c r="AQ313" s="468">
        <v>2900</v>
      </c>
      <c r="AR313" s="467">
        <v>2900</v>
      </c>
      <c r="AS313" s="1032"/>
      <c r="AT313" s="593" t="s">
        <v>14</v>
      </c>
      <c r="AU313" s="485"/>
      <c r="AV313" s="571"/>
      <c r="AW313" s="1032"/>
      <c r="AX313" s="1196"/>
      <c r="AY313" s="1032"/>
      <c r="AZ313" s="1199"/>
      <c r="BA313" s="1032"/>
      <c r="BB313" s="593"/>
      <c r="BC313" s="1032"/>
      <c r="BD313" s="1206">
        <v>0.06</v>
      </c>
      <c r="BE313" s="1032"/>
      <c r="BF313" s="466">
        <v>20</v>
      </c>
      <c r="BG313" s="1032"/>
      <c r="BH313" s="466">
        <v>80</v>
      </c>
      <c r="BI313" s="1032"/>
      <c r="BJ313" s="466">
        <v>50</v>
      </c>
      <c r="BK313" s="1032"/>
      <c r="BL313" s="1196"/>
      <c r="BM313" s="1032"/>
      <c r="BN313" s="1199"/>
      <c r="BO313" s="1032"/>
      <c r="BP313" s="1206">
        <v>0.92</v>
      </c>
      <c r="BQ313" s="457"/>
      <c r="BR313" s="412"/>
      <c r="BS313" s="581"/>
      <c r="BT313" s="580"/>
      <c r="BU313" s="580"/>
      <c r="BV313" s="1056"/>
      <c r="BW313" s="364"/>
      <c r="BX313" s="364"/>
      <c r="BY313" s="364"/>
      <c r="BZ313" s="364"/>
      <c r="CA313" s="364"/>
      <c r="CB313" s="364"/>
      <c r="CC313" s="364"/>
      <c r="CD313" s="364"/>
      <c r="CE313" s="364"/>
      <c r="CF313" s="364"/>
      <c r="CG313" s="364"/>
      <c r="CH313" s="364"/>
      <c r="CI313" s="364"/>
    </row>
    <row r="314" spans="1:87" s="374" customFormat="1" ht="12.75" customHeight="1">
      <c r="A314" s="1061"/>
      <c r="B314" s="1191"/>
      <c r="C314" s="1205"/>
      <c r="D314" s="389" t="s">
        <v>3519</v>
      </c>
      <c r="E314" s="388"/>
      <c r="F314" s="387">
        <v>202420</v>
      </c>
      <c r="G314" s="386"/>
      <c r="H314" s="387">
        <v>192720</v>
      </c>
      <c r="I314" s="386"/>
      <c r="J314" s="583" t="s">
        <v>3595</v>
      </c>
      <c r="K314" s="383">
        <v>1910</v>
      </c>
      <c r="L314" s="385"/>
      <c r="M314" s="384" t="s">
        <v>50</v>
      </c>
      <c r="N314" s="383">
        <v>1810</v>
      </c>
      <c r="O314" s="385"/>
      <c r="P314" s="384" t="s">
        <v>50</v>
      </c>
      <c r="Q314" s="380"/>
      <c r="R314" s="392"/>
      <c r="S314" s="487"/>
      <c r="T314" s="1082"/>
      <c r="U314" s="581"/>
      <c r="V314" s="593">
        <v>269400</v>
      </c>
      <c r="W314" s="1032"/>
      <c r="X314" s="596">
        <v>2690</v>
      </c>
      <c r="Y314" s="485"/>
      <c r="Z314" s="1035"/>
      <c r="AA314" s="596"/>
      <c r="AB314" s="1032"/>
      <c r="AC314" s="1212"/>
      <c r="AD314" s="492"/>
      <c r="AE314" s="1032"/>
      <c r="AF314" s="1200"/>
      <c r="AG314" s="1194"/>
      <c r="AH314" s="586" t="s">
        <v>49</v>
      </c>
      <c r="AI314" s="462">
        <v>3300</v>
      </c>
      <c r="AJ314" s="461">
        <v>3600</v>
      </c>
      <c r="AK314" s="463">
        <v>2300</v>
      </c>
      <c r="AL314" s="461">
        <v>2300</v>
      </c>
      <c r="AM314" s="1194"/>
      <c r="AN314" s="586" t="s">
        <v>48</v>
      </c>
      <c r="AO314" s="462">
        <v>3800</v>
      </c>
      <c r="AP314" s="461">
        <v>4200</v>
      </c>
      <c r="AQ314" s="460">
        <v>2600</v>
      </c>
      <c r="AR314" s="459">
        <v>2600</v>
      </c>
      <c r="AS314" s="1032"/>
      <c r="AT314" s="593">
        <v>12280</v>
      </c>
      <c r="AU314" s="485"/>
      <c r="AV314" s="414"/>
      <c r="AW314" s="1032"/>
      <c r="AX314" s="1197"/>
      <c r="AY314" s="1032"/>
      <c r="AZ314" s="1200"/>
      <c r="BA314" s="1032"/>
      <c r="BB314" s="593"/>
      <c r="BC314" s="1032"/>
      <c r="BD314" s="1207"/>
      <c r="BE314" s="1032"/>
      <c r="BF314" s="604"/>
      <c r="BG314" s="1032"/>
      <c r="BH314" s="458" t="s">
        <v>3692</v>
      </c>
      <c r="BI314" s="1032"/>
      <c r="BJ314" s="458" t="s">
        <v>3692</v>
      </c>
      <c r="BK314" s="1032"/>
      <c r="BL314" s="1197"/>
      <c r="BM314" s="1032"/>
      <c r="BN314" s="1200"/>
      <c r="BO314" s="1032"/>
      <c r="BP314" s="1206"/>
      <c r="BQ314" s="457"/>
      <c r="BR314" s="412"/>
      <c r="BS314" s="581"/>
      <c r="BT314" s="580"/>
      <c r="BU314" s="580"/>
      <c r="BV314" s="1056"/>
      <c r="BW314" s="364"/>
      <c r="BX314" s="364"/>
      <c r="BY314" s="364"/>
      <c r="BZ314" s="364"/>
      <c r="CA314" s="364"/>
      <c r="CB314" s="364"/>
      <c r="CC314" s="364"/>
      <c r="CD314" s="364"/>
      <c r="CE314" s="364"/>
      <c r="CF314" s="364"/>
      <c r="CG314" s="364"/>
      <c r="CH314" s="364"/>
      <c r="CI314" s="364"/>
    </row>
    <row r="315" spans="1:87" s="374" customFormat="1" ht="12.75" customHeight="1">
      <c r="A315" s="1061"/>
      <c r="B315" s="1190" t="s">
        <v>3533</v>
      </c>
      <c r="C315" s="1076" t="s">
        <v>59</v>
      </c>
      <c r="D315" s="402" t="s">
        <v>3470</v>
      </c>
      <c r="E315" s="388"/>
      <c r="F315" s="401">
        <v>57570</v>
      </c>
      <c r="G315" s="400">
        <v>64720</v>
      </c>
      <c r="H315" s="401">
        <v>49490</v>
      </c>
      <c r="I315" s="400">
        <v>56640</v>
      </c>
      <c r="J315" s="583" t="s">
        <v>3595</v>
      </c>
      <c r="K315" s="399">
        <v>550</v>
      </c>
      <c r="L315" s="398">
        <v>620</v>
      </c>
      <c r="M315" s="397" t="s">
        <v>50</v>
      </c>
      <c r="N315" s="399">
        <v>470</v>
      </c>
      <c r="O315" s="398">
        <v>540</v>
      </c>
      <c r="P315" s="397" t="s">
        <v>50</v>
      </c>
      <c r="Q315" s="583" t="s">
        <v>3595</v>
      </c>
      <c r="R315" s="396">
        <v>7150</v>
      </c>
      <c r="S315" s="484">
        <v>70</v>
      </c>
      <c r="T315" s="1082"/>
      <c r="U315" s="581"/>
      <c r="V315" s="488"/>
      <c r="W315" s="1032"/>
      <c r="X315" s="490"/>
      <c r="Y315" s="489"/>
      <c r="Z315" s="1035"/>
      <c r="AA315" s="488"/>
      <c r="AB315" s="1032" t="s">
        <v>3595</v>
      </c>
      <c r="AC315" s="1213">
        <v>13350</v>
      </c>
      <c r="AD315" s="496"/>
      <c r="AE315" s="1032" t="s">
        <v>3595</v>
      </c>
      <c r="AF315" s="1198">
        <v>60</v>
      </c>
      <c r="AG315" s="1194" t="s">
        <v>3595</v>
      </c>
      <c r="AH315" s="483" t="s">
        <v>58</v>
      </c>
      <c r="AI315" s="482">
        <v>3200</v>
      </c>
      <c r="AJ315" s="481">
        <v>3500</v>
      </c>
      <c r="AK315" s="471">
        <v>2200</v>
      </c>
      <c r="AL315" s="469">
        <v>2200</v>
      </c>
      <c r="AM315" s="1194" t="s">
        <v>3595</v>
      </c>
      <c r="AN315" s="483" t="s">
        <v>57</v>
      </c>
      <c r="AO315" s="482">
        <v>7200</v>
      </c>
      <c r="AP315" s="481">
        <v>8100</v>
      </c>
      <c r="AQ315" s="468">
        <v>5100</v>
      </c>
      <c r="AR315" s="467">
        <v>5100</v>
      </c>
      <c r="AS315" s="1032"/>
      <c r="AT315" s="488"/>
      <c r="AU315" s="1194" t="s">
        <v>3595</v>
      </c>
      <c r="AV315" s="1209">
        <v>4500</v>
      </c>
      <c r="AW315" s="1032" t="s">
        <v>3595</v>
      </c>
      <c r="AX315" s="1195">
        <v>3600</v>
      </c>
      <c r="AY315" s="1032" t="s">
        <v>3595</v>
      </c>
      <c r="AZ315" s="1198">
        <v>30</v>
      </c>
      <c r="BA315" s="1032"/>
      <c r="BB315" s="488"/>
      <c r="BC315" s="1032" t="s">
        <v>3601</v>
      </c>
      <c r="BD315" s="1202" t="s">
        <v>56</v>
      </c>
      <c r="BE315" s="1032" t="s">
        <v>3601</v>
      </c>
      <c r="BF315" s="390"/>
      <c r="BG315" s="1032" t="s">
        <v>3601</v>
      </c>
      <c r="BH315" s="390"/>
      <c r="BI315" s="1032" t="s">
        <v>3601</v>
      </c>
      <c r="BJ315" s="390"/>
      <c r="BK315" s="1032" t="s">
        <v>3595</v>
      </c>
      <c r="BL315" s="1195">
        <v>4130</v>
      </c>
      <c r="BM315" s="1032" t="s">
        <v>8</v>
      </c>
      <c r="BN315" s="1198">
        <v>40</v>
      </c>
      <c r="BO315" s="1032"/>
      <c r="BP315" s="1202" t="s">
        <v>3693</v>
      </c>
      <c r="BQ315" s="457"/>
      <c r="BR315" s="412"/>
      <c r="BS315" s="581"/>
      <c r="BT315" s="580"/>
      <c r="BU315" s="580"/>
      <c r="BV315" s="1056"/>
      <c r="BW315" s="364"/>
      <c r="BX315" s="364"/>
      <c r="BY315" s="364"/>
      <c r="BZ315" s="364"/>
      <c r="CA315" s="364"/>
      <c r="CB315" s="364"/>
      <c r="CC315" s="364"/>
      <c r="CD315" s="364"/>
      <c r="CE315" s="364"/>
      <c r="CF315" s="364"/>
      <c r="CG315" s="364"/>
      <c r="CH315" s="364"/>
      <c r="CI315" s="364"/>
    </row>
    <row r="316" spans="1:87" s="374" customFormat="1" ht="12.75" customHeight="1">
      <c r="A316" s="1061"/>
      <c r="B316" s="1191"/>
      <c r="C316" s="1077"/>
      <c r="D316" s="478" t="s">
        <v>3469</v>
      </c>
      <c r="E316" s="388"/>
      <c r="F316" s="477">
        <v>64720</v>
      </c>
      <c r="G316" s="476">
        <v>122610</v>
      </c>
      <c r="H316" s="477">
        <v>56640</v>
      </c>
      <c r="I316" s="476">
        <v>114530</v>
      </c>
      <c r="J316" s="583" t="s">
        <v>3595</v>
      </c>
      <c r="K316" s="475">
        <v>620</v>
      </c>
      <c r="L316" s="474">
        <v>1120</v>
      </c>
      <c r="M316" s="473" t="s">
        <v>50</v>
      </c>
      <c r="N316" s="475">
        <v>540</v>
      </c>
      <c r="O316" s="474">
        <v>1040</v>
      </c>
      <c r="P316" s="473" t="s">
        <v>50</v>
      </c>
      <c r="Q316" s="583" t="s">
        <v>3595</v>
      </c>
      <c r="R316" s="383">
        <v>7150</v>
      </c>
      <c r="S316" s="480">
        <v>70</v>
      </c>
      <c r="T316" s="1082"/>
      <c r="U316" s="581"/>
      <c r="V316" s="593" t="s">
        <v>75</v>
      </c>
      <c r="W316" s="1032"/>
      <c r="X316" s="596" t="s">
        <v>75</v>
      </c>
      <c r="Y316" s="602"/>
      <c r="Z316" s="1035"/>
      <c r="AA316" s="593"/>
      <c r="AB316" s="1032"/>
      <c r="AC316" s="1214"/>
      <c r="AD316" s="495">
        <v>11680</v>
      </c>
      <c r="AE316" s="1032"/>
      <c r="AF316" s="1199"/>
      <c r="AG316" s="1194"/>
      <c r="AH316" s="429" t="s">
        <v>55</v>
      </c>
      <c r="AI316" s="470">
        <v>3000</v>
      </c>
      <c r="AJ316" s="469">
        <v>3300</v>
      </c>
      <c r="AK316" s="471">
        <v>2100</v>
      </c>
      <c r="AL316" s="469">
        <v>2100</v>
      </c>
      <c r="AM316" s="1194"/>
      <c r="AN316" s="429" t="s">
        <v>54</v>
      </c>
      <c r="AO316" s="470">
        <v>4000</v>
      </c>
      <c r="AP316" s="469">
        <v>4400</v>
      </c>
      <c r="AQ316" s="468">
        <v>2800</v>
      </c>
      <c r="AR316" s="467">
        <v>2800</v>
      </c>
      <c r="AS316" s="1032"/>
      <c r="AT316" s="593" t="s">
        <v>15</v>
      </c>
      <c r="AU316" s="1194"/>
      <c r="AV316" s="1210"/>
      <c r="AW316" s="1032"/>
      <c r="AX316" s="1196"/>
      <c r="AY316" s="1032"/>
      <c r="AZ316" s="1199"/>
      <c r="BA316" s="1032"/>
      <c r="BB316" s="593"/>
      <c r="BC316" s="1032"/>
      <c r="BD316" s="1203"/>
      <c r="BE316" s="1032"/>
      <c r="BF316" s="479">
        <v>2120</v>
      </c>
      <c r="BG316" s="1032"/>
      <c r="BH316" s="479">
        <v>7150</v>
      </c>
      <c r="BI316" s="1032"/>
      <c r="BJ316" s="479">
        <v>4460</v>
      </c>
      <c r="BK316" s="1032"/>
      <c r="BL316" s="1196"/>
      <c r="BM316" s="1032"/>
      <c r="BN316" s="1199"/>
      <c r="BO316" s="1032"/>
      <c r="BP316" s="1203"/>
      <c r="BQ316" s="457"/>
      <c r="BR316" s="412"/>
      <c r="BS316" s="581"/>
      <c r="BT316" s="580"/>
      <c r="BU316" s="580"/>
      <c r="BV316" s="1056"/>
      <c r="BW316" s="364"/>
      <c r="BX316" s="364"/>
      <c r="BY316" s="364"/>
      <c r="BZ316" s="364"/>
      <c r="CA316" s="364"/>
      <c r="CB316" s="364"/>
      <c r="CC316" s="364"/>
      <c r="CD316" s="364"/>
      <c r="CE316" s="364"/>
      <c r="CF316" s="364"/>
      <c r="CG316" s="364"/>
      <c r="CH316" s="364"/>
      <c r="CI316" s="364"/>
    </row>
    <row r="317" spans="1:87" s="374" customFormat="1" ht="12.75" customHeight="1">
      <c r="A317" s="1061"/>
      <c r="B317" s="1191"/>
      <c r="C317" s="1204" t="s">
        <v>53</v>
      </c>
      <c r="D317" s="478" t="s">
        <v>3520</v>
      </c>
      <c r="E317" s="388"/>
      <c r="F317" s="477">
        <v>122610</v>
      </c>
      <c r="G317" s="476">
        <v>194150</v>
      </c>
      <c r="H317" s="477">
        <v>114530</v>
      </c>
      <c r="I317" s="476">
        <v>186070</v>
      </c>
      <c r="J317" s="583" t="s">
        <v>3595</v>
      </c>
      <c r="K317" s="475">
        <v>1120</v>
      </c>
      <c r="L317" s="474">
        <v>1830</v>
      </c>
      <c r="M317" s="473" t="s">
        <v>50</v>
      </c>
      <c r="N317" s="475">
        <v>1040</v>
      </c>
      <c r="O317" s="474">
        <v>1750</v>
      </c>
      <c r="P317" s="473" t="s">
        <v>50</v>
      </c>
      <c r="Q317" s="380"/>
      <c r="R317" s="392"/>
      <c r="S317" s="455"/>
      <c r="T317" s="1082"/>
      <c r="U317" s="581"/>
      <c r="V317" s="593">
        <v>304400</v>
      </c>
      <c r="W317" s="1032"/>
      <c r="X317" s="596">
        <v>3040</v>
      </c>
      <c r="Y317" s="485"/>
      <c r="Z317" s="1035"/>
      <c r="AA317" s="596"/>
      <c r="AB317" s="1032" t="s">
        <v>3595</v>
      </c>
      <c r="AC317" s="1211">
        <v>11680</v>
      </c>
      <c r="AD317" s="493"/>
      <c r="AE317" s="1032"/>
      <c r="AF317" s="1199">
        <v>0</v>
      </c>
      <c r="AG317" s="1194"/>
      <c r="AH317" s="429" t="s">
        <v>52</v>
      </c>
      <c r="AI317" s="470">
        <v>2800</v>
      </c>
      <c r="AJ317" s="469">
        <v>3100</v>
      </c>
      <c r="AK317" s="471">
        <v>2000</v>
      </c>
      <c r="AL317" s="469">
        <v>2000</v>
      </c>
      <c r="AM317" s="1194"/>
      <c r="AN317" s="429" t="s">
        <v>51</v>
      </c>
      <c r="AO317" s="470">
        <v>3500</v>
      </c>
      <c r="AP317" s="469">
        <v>3800</v>
      </c>
      <c r="AQ317" s="468">
        <v>2400</v>
      </c>
      <c r="AR317" s="467">
        <v>2400</v>
      </c>
      <c r="AS317" s="1032"/>
      <c r="AT317" s="593">
        <v>9770</v>
      </c>
      <c r="AU317" s="485"/>
      <c r="AV317" s="571"/>
      <c r="AW317" s="1032"/>
      <c r="AX317" s="1196"/>
      <c r="AY317" s="1032"/>
      <c r="AZ317" s="1199"/>
      <c r="BA317" s="1032"/>
      <c r="BB317" s="593"/>
      <c r="BC317" s="1032"/>
      <c r="BD317" s="1206">
        <v>0.06</v>
      </c>
      <c r="BE317" s="1032"/>
      <c r="BF317" s="466">
        <v>20</v>
      </c>
      <c r="BG317" s="1032"/>
      <c r="BH317" s="466">
        <v>70</v>
      </c>
      <c r="BI317" s="1032"/>
      <c r="BJ317" s="466">
        <v>40</v>
      </c>
      <c r="BK317" s="1032"/>
      <c r="BL317" s="1196"/>
      <c r="BM317" s="1032"/>
      <c r="BN317" s="1199"/>
      <c r="BO317" s="1032"/>
      <c r="BP317" s="1206">
        <v>0.9</v>
      </c>
      <c r="BQ317" s="457"/>
      <c r="BR317" s="412"/>
      <c r="BS317" s="581"/>
      <c r="BT317" s="580"/>
      <c r="BU317" s="580"/>
      <c r="BV317" s="1056"/>
      <c r="BW317" s="364"/>
      <c r="BX317" s="364"/>
      <c r="BY317" s="364"/>
      <c r="BZ317" s="364"/>
      <c r="CA317" s="364"/>
      <c r="CB317" s="364"/>
      <c r="CC317" s="364"/>
      <c r="CD317" s="364"/>
      <c r="CE317" s="364"/>
      <c r="CF317" s="364"/>
      <c r="CG317" s="364"/>
      <c r="CH317" s="364"/>
      <c r="CI317" s="364"/>
    </row>
    <row r="318" spans="1:87" s="374" customFormat="1" ht="12.75" customHeight="1">
      <c r="A318" s="1061"/>
      <c r="B318" s="1191"/>
      <c r="C318" s="1205"/>
      <c r="D318" s="389" t="s">
        <v>3519</v>
      </c>
      <c r="E318" s="388"/>
      <c r="F318" s="387">
        <v>194150</v>
      </c>
      <c r="G318" s="386"/>
      <c r="H318" s="387">
        <v>186070</v>
      </c>
      <c r="I318" s="386"/>
      <c r="J318" s="583" t="s">
        <v>3595</v>
      </c>
      <c r="K318" s="383">
        <v>1830</v>
      </c>
      <c r="L318" s="385"/>
      <c r="M318" s="384" t="s">
        <v>50</v>
      </c>
      <c r="N318" s="383">
        <v>1750</v>
      </c>
      <c r="O318" s="385"/>
      <c r="P318" s="384" t="s">
        <v>50</v>
      </c>
      <c r="Q318" s="380"/>
      <c r="R318" s="392"/>
      <c r="S318" s="487"/>
      <c r="T318" s="1082"/>
      <c r="U318" s="581"/>
      <c r="V318" s="488"/>
      <c r="W318" s="1032"/>
      <c r="X318" s="490"/>
      <c r="Y318" s="489"/>
      <c r="Z318" s="1035"/>
      <c r="AA318" s="488"/>
      <c r="AB318" s="1032"/>
      <c r="AC318" s="1212"/>
      <c r="AD318" s="492"/>
      <c r="AE318" s="1032"/>
      <c r="AF318" s="1200"/>
      <c r="AG318" s="1194"/>
      <c r="AH318" s="586" t="s">
        <v>49</v>
      </c>
      <c r="AI318" s="462">
        <v>2700</v>
      </c>
      <c r="AJ318" s="461">
        <v>3000</v>
      </c>
      <c r="AK318" s="463">
        <v>1900</v>
      </c>
      <c r="AL318" s="461">
        <v>1900</v>
      </c>
      <c r="AM318" s="1194"/>
      <c r="AN318" s="586" t="s">
        <v>48</v>
      </c>
      <c r="AO318" s="462">
        <v>3100</v>
      </c>
      <c r="AP318" s="461">
        <v>3400</v>
      </c>
      <c r="AQ318" s="460">
        <v>2100</v>
      </c>
      <c r="AR318" s="459">
        <v>2100</v>
      </c>
      <c r="AS318" s="1032"/>
      <c r="AT318" s="488"/>
      <c r="AU318" s="485"/>
      <c r="AV318" s="414"/>
      <c r="AW318" s="1032"/>
      <c r="AX318" s="1197"/>
      <c r="AY318" s="1032"/>
      <c r="AZ318" s="1200"/>
      <c r="BA318" s="1032"/>
      <c r="BB318" s="488"/>
      <c r="BC318" s="1032"/>
      <c r="BD318" s="1207"/>
      <c r="BE318" s="1032"/>
      <c r="BF318" s="604"/>
      <c r="BG318" s="1032"/>
      <c r="BH318" s="458" t="s">
        <v>3692</v>
      </c>
      <c r="BI318" s="1032"/>
      <c r="BJ318" s="458" t="s">
        <v>3692</v>
      </c>
      <c r="BK318" s="1032"/>
      <c r="BL318" s="1197"/>
      <c r="BM318" s="1032"/>
      <c r="BN318" s="1200"/>
      <c r="BO318" s="1032"/>
      <c r="BP318" s="1206"/>
      <c r="BQ318" s="457"/>
      <c r="BR318" s="412"/>
      <c r="BS318" s="581"/>
      <c r="BT318" s="580"/>
      <c r="BU318" s="580"/>
      <c r="BV318" s="1056"/>
      <c r="BW318" s="364"/>
      <c r="BX318" s="364"/>
      <c r="BY318" s="364"/>
      <c r="BZ318" s="364"/>
      <c r="CA318" s="364"/>
      <c r="CB318" s="364"/>
      <c r="CC318" s="364"/>
      <c r="CD318" s="364"/>
      <c r="CE318" s="364"/>
      <c r="CF318" s="364"/>
      <c r="CG318" s="364"/>
      <c r="CH318" s="364"/>
      <c r="CI318" s="364"/>
    </row>
    <row r="319" spans="1:87" s="374" customFormat="1" ht="12.75" customHeight="1">
      <c r="A319" s="1061"/>
      <c r="B319" s="1190" t="s">
        <v>3532</v>
      </c>
      <c r="C319" s="1076" t="s">
        <v>59</v>
      </c>
      <c r="D319" s="402" t="s">
        <v>3470</v>
      </c>
      <c r="E319" s="388"/>
      <c r="F319" s="401">
        <v>51750</v>
      </c>
      <c r="G319" s="400">
        <v>58900</v>
      </c>
      <c r="H319" s="401">
        <v>44820</v>
      </c>
      <c r="I319" s="400">
        <v>51970</v>
      </c>
      <c r="J319" s="583" t="s">
        <v>3595</v>
      </c>
      <c r="K319" s="399">
        <v>490</v>
      </c>
      <c r="L319" s="398">
        <v>560</v>
      </c>
      <c r="M319" s="397" t="s">
        <v>50</v>
      </c>
      <c r="N319" s="399">
        <v>420</v>
      </c>
      <c r="O319" s="398">
        <v>490</v>
      </c>
      <c r="P319" s="397" t="s">
        <v>50</v>
      </c>
      <c r="Q319" s="583" t="s">
        <v>3595</v>
      </c>
      <c r="R319" s="396">
        <v>7150</v>
      </c>
      <c r="S319" s="484">
        <v>70</v>
      </c>
      <c r="T319" s="1082"/>
      <c r="U319" s="581"/>
      <c r="V319" s="593" t="s">
        <v>74</v>
      </c>
      <c r="W319" s="1032"/>
      <c r="X319" s="596" t="s">
        <v>74</v>
      </c>
      <c r="Y319" s="602"/>
      <c r="Z319" s="1035"/>
      <c r="AA319" s="593"/>
      <c r="AB319" s="1032" t="s">
        <v>3595</v>
      </c>
      <c r="AC319" s="1213">
        <v>12400</v>
      </c>
      <c r="AD319" s="496"/>
      <c r="AE319" s="1032" t="s">
        <v>3595</v>
      </c>
      <c r="AF319" s="1198">
        <v>50</v>
      </c>
      <c r="AG319" s="1194" t="s">
        <v>3595</v>
      </c>
      <c r="AH319" s="483" t="s">
        <v>58</v>
      </c>
      <c r="AI319" s="482">
        <v>2700</v>
      </c>
      <c r="AJ319" s="481">
        <v>3000</v>
      </c>
      <c r="AK319" s="471">
        <v>1900</v>
      </c>
      <c r="AL319" s="469">
        <v>1900</v>
      </c>
      <c r="AM319" s="1194" t="s">
        <v>3595</v>
      </c>
      <c r="AN319" s="483" t="s">
        <v>57</v>
      </c>
      <c r="AO319" s="482">
        <v>6300</v>
      </c>
      <c r="AP319" s="481">
        <v>7100</v>
      </c>
      <c r="AQ319" s="468">
        <v>4400</v>
      </c>
      <c r="AR319" s="467">
        <v>4400</v>
      </c>
      <c r="AS319" s="1032"/>
      <c r="AT319" s="593" t="s">
        <v>16</v>
      </c>
      <c r="AU319" s="1194" t="s">
        <v>3595</v>
      </c>
      <c r="AV319" s="1209">
        <v>4500</v>
      </c>
      <c r="AW319" s="1032" t="s">
        <v>3595</v>
      </c>
      <c r="AX319" s="1195">
        <v>3080</v>
      </c>
      <c r="AY319" s="1032" t="s">
        <v>3595</v>
      </c>
      <c r="AZ319" s="1198">
        <v>30</v>
      </c>
      <c r="BA319" s="1032"/>
      <c r="BB319" s="593"/>
      <c r="BC319" s="1032" t="s">
        <v>3601</v>
      </c>
      <c r="BD319" s="1202" t="s">
        <v>56</v>
      </c>
      <c r="BE319" s="1032" t="s">
        <v>3601</v>
      </c>
      <c r="BF319" s="390"/>
      <c r="BG319" s="1032" t="s">
        <v>3601</v>
      </c>
      <c r="BH319" s="390"/>
      <c r="BI319" s="1032" t="s">
        <v>3601</v>
      </c>
      <c r="BJ319" s="390"/>
      <c r="BK319" s="1032" t="s">
        <v>3595</v>
      </c>
      <c r="BL319" s="1195">
        <v>3540</v>
      </c>
      <c r="BM319" s="1032" t="s">
        <v>8</v>
      </c>
      <c r="BN319" s="1198">
        <v>30</v>
      </c>
      <c r="BO319" s="1032"/>
      <c r="BP319" s="1202" t="s">
        <v>3693</v>
      </c>
      <c r="BQ319" s="457"/>
      <c r="BR319" s="412"/>
      <c r="BS319" s="581"/>
      <c r="BT319" s="580"/>
      <c r="BU319" s="580"/>
      <c r="BV319" s="1056"/>
      <c r="BW319" s="364"/>
      <c r="BX319" s="364"/>
      <c r="BY319" s="364"/>
      <c r="BZ319" s="364"/>
      <c r="CA319" s="364"/>
      <c r="CB319" s="364"/>
      <c r="CC319" s="364"/>
      <c r="CD319" s="364"/>
      <c r="CE319" s="364"/>
      <c r="CF319" s="364"/>
      <c r="CG319" s="364"/>
      <c r="CH319" s="364"/>
      <c r="CI319" s="364"/>
    </row>
    <row r="320" spans="1:87" s="374" customFormat="1" ht="12.75" customHeight="1">
      <c r="A320" s="1061"/>
      <c r="B320" s="1191"/>
      <c r="C320" s="1077"/>
      <c r="D320" s="478" t="s">
        <v>3469</v>
      </c>
      <c r="E320" s="388"/>
      <c r="F320" s="477">
        <v>58900</v>
      </c>
      <c r="G320" s="476">
        <v>116790</v>
      </c>
      <c r="H320" s="477">
        <v>51970</v>
      </c>
      <c r="I320" s="476">
        <v>109860</v>
      </c>
      <c r="J320" s="583" t="s">
        <v>3595</v>
      </c>
      <c r="K320" s="475">
        <v>560</v>
      </c>
      <c r="L320" s="474">
        <v>1060</v>
      </c>
      <c r="M320" s="473" t="s">
        <v>50</v>
      </c>
      <c r="N320" s="475">
        <v>490</v>
      </c>
      <c r="O320" s="474">
        <v>990</v>
      </c>
      <c r="P320" s="473" t="s">
        <v>50</v>
      </c>
      <c r="Q320" s="583" t="s">
        <v>3595</v>
      </c>
      <c r="R320" s="383">
        <v>7150</v>
      </c>
      <c r="S320" s="480">
        <v>70</v>
      </c>
      <c r="T320" s="1082"/>
      <c r="U320" s="581"/>
      <c r="V320" s="593">
        <v>339400</v>
      </c>
      <c r="W320" s="1032"/>
      <c r="X320" s="596">
        <v>3390</v>
      </c>
      <c r="Y320" s="485"/>
      <c r="Z320" s="1035"/>
      <c r="AA320" s="596"/>
      <c r="AB320" s="1032"/>
      <c r="AC320" s="1214"/>
      <c r="AD320" s="495">
        <v>10730</v>
      </c>
      <c r="AE320" s="1032"/>
      <c r="AF320" s="1199"/>
      <c r="AG320" s="1194"/>
      <c r="AH320" s="429" t="s">
        <v>55</v>
      </c>
      <c r="AI320" s="470">
        <v>2600</v>
      </c>
      <c r="AJ320" s="469">
        <v>2800</v>
      </c>
      <c r="AK320" s="471">
        <v>1800</v>
      </c>
      <c r="AL320" s="469">
        <v>1800</v>
      </c>
      <c r="AM320" s="1194"/>
      <c r="AN320" s="429" t="s">
        <v>54</v>
      </c>
      <c r="AO320" s="470">
        <v>3500</v>
      </c>
      <c r="AP320" s="469">
        <v>3900</v>
      </c>
      <c r="AQ320" s="468">
        <v>2400</v>
      </c>
      <c r="AR320" s="467">
        <v>2400</v>
      </c>
      <c r="AS320" s="1032"/>
      <c r="AT320" s="593">
        <v>7500</v>
      </c>
      <c r="AU320" s="1194"/>
      <c r="AV320" s="1210"/>
      <c r="AW320" s="1032"/>
      <c r="AX320" s="1196"/>
      <c r="AY320" s="1032"/>
      <c r="AZ320" s="1199"/>
      <c r="BA320" s="1032"/>
      <c r="BB320" s="593"/>
      <c r="BC320" s="1032"/>
      <c r="BD320" s="1203"/>
      <c r="BE320" s="1032"/>
      <c r="BF320" s="479">
        <v>1810</v>
      </c>
      <c r="BG320" s="1032"/>
      <c r="BH320" s="479">
        <v>6130</v>
      </c>
      <c r="BI320" s="1032"/>
      <c r="BJ320" s="479">
        <v>3830</v>
      </c>
      <c r="BK320" s="1032"/>
      <c r="BL320" s="1196"/>
      <c r="BM320" s="1032"/>
      <c r="BN320" s="1199"/>
      <c r="BO320" s="1032"/>
      <c r="BP320" s="1203"/>
      <c r="BQ320" s="457"/>
      <c r="BR320" s="412"/>
      <c r="BS320" s="581"/>
      <c r="BT320" s="580"/>
      <c r="BU320" s="580"/>
      <c r="BV320" s="1056"/>
      <c r="BW320" s="364"/>
      <c r="BX320" s="364"/>
      <c r="BY320" s="364"/>
      <c r="BZ320" s="364"/>
      <c r="CA320" s="364"/>
      <c r="CB320" s="364"/>
      <c r="CC320" s="364"/>
      <c r="CD320" s="364"/>
      <c r="CE320" s="364"/>
      <c r="CF320" s="364"/>
      <c r="CG320" s="364"/>
      <c r="CH320" s="364"/>
      <c r="CI320" s="364"/>
    </row>
    <row r="321" spans="1:87" s="374" customFormat="1" ht="12.75" customHeight="1">
      <c r="A321" s="1061"/>
      <c r="B321" s="1191"/>
      <c r="C321" s="1204" t="s">
        <v>53</v>
      </c>
      <c r="D321" s="478" t="s">
        <v>3520</v>
      </c>
      <c r="E321" s="388"/>
      <c r="F321" s="477">
        <v>116790</v>
      </c>
      <c r="G321" s="476">
        <v>188330</v>
      </c>
      <c r="H321" s="477">
        <v>109860</v>
      </c>
      <c r="I321" s="476">
        <v>181400</v>
      </c>
      <c r="J321" s="583" t="s">
        <v>3595</v>
      </c>
      <c r="K321" s="475">
        <v>1060</v>
      </c>
      <c r="L321" s="474">
        <v>1770</v>
      </c>
      <c r="M321" s="473" t="s">
        <v>50</v>
      </c>
      <c r="N321" s="475">
        <v>990</v>
      </c>
      <c r="O321" s="474">
        <v>1700</v>
      </c>
      <c r="P321" s="473" t="s">
        <v>50</v>
      </c>
      <c r="Q321" s="380"/>
      <c r="R321" s="392"/>
      <c r="S321" s="455"/>
      <c r="T321" s="1082"/>
      <c r="U321" s="581"/>
      <c r="V321" s="488"/>
      <c r="W321" s="1032"/>
      <c r="X321" s="490"/>
      <c r="Y321" s="489"/>
      <c r="Z321" s="1035"/>
      <c r="AA321" s="488"/>
      <c r="AB321" s="1032" t="s">
        <v>3595</v>
      </c>
      <c r="AC321" s="1211">
        <v>10730</v>
      </c>
      <c r="AD321" s="493"/>
      <c r="AE321" s="1032"/>
      <c r="AF321" s="1199">
        <v>0</v>
      </c>
      <c r="AG321" s="1194"/>
      <c r="AH321" s="429" t="s">
        <v>52</v>
      </c>
      <c r="AI321" s="470">
        <v>2400</v>
      </c>
      <c r="AJ321" s="469">
        <v>2700</v>
      </c>
      <c r="AK321" s="471">
        <v>1700</v>
      </c>
      <c r="AL321" s="469">
        <v>1700</v>
      </c>
      <c r="AM321" s="1194"/>
      <c r="AN321" s="429" t="s">
        <v>51</v>
      </c>
      <c r="AO321" s="470">
        <v>3000</v>
      </c>
      <c r="AP321" s="469">
        <v>3400</v>
      </c>
      <c r="AQ321" s="468">
        <v>2100</v>
      </c>
      <c r="AR321" s="467">
        <v>2100</v>
      </c>
      <c r="AS321" s="1032"/>
      <c r="AT321" s="488"/>
      <c r="AU321" s="485"/>
      <c r="AV321" s="571"/>
      <c r="AW321" s="1032"/>
      <c r="AX321" s="1196"/>
      <c r="AY321" s="1032"/>
      <c r="AZ321" s="1199"/>
      <c r="BA321" s="1032"/>
      <c r="BB321" s="488"/>
      <c r="BC321" s="1032"/>
      <c r="BD321" s="1206">
        <v>0.06</v>
      </c>
      <c r="BE321" s="1032"/>
      <c r="BF321" s="466">
        <v>10</v>
      </c>
      <c r="BG321" s="1032"/>
      <c r="BH321" s="466">
        <v>60</v>
      </c>
      <c r="BI321" s="1032"/>
      <c r="BJ321" s="466">
        <v>30</v>
      </c>
      <c r="BK321" s="1032"/>
      <c r="BL321" s="1196"/>
      <c r="BM321" s="1032"/>
      <c r="BN321" s="1199"/>
      <c r="BO321" s="1032"/>
      <c r="BP321" s="1206">
        <v>0.92</v>
      </c>
      <c r="BQ321" s="457"/>
      <c r="BR321" s="412"/>
      <c r="BS321" s="581"/>
      <c r="BT321" s="580"/>
      <c r="BU321" s="580"/>
      <c r="BV321" s="1056"/>
      <c r="BW321" s="364"/>
      <c r="BX321" s="364"/>
      <c r="BY321" s="364"/>
      <c r="BZ321" s="364"/>
      <c r="CA321" s="364"/>
      <c r="CB321" s="364"/>
      <c r="CC321" s="364"/>
      <c r="CD321" s="364"/>
      <c r="CE321" s="364"/>
      <c r="CF321" s="364"/>
      <c r="CG321" s="364"/>
      <c r="CH321" s="364"/>
      <c r="CI321" s="364"/>
    </row>
    <row r="322" spans="1:87" s="374" customFormat="1" ht="12.75" customHeight="1">
      <c r="A322" s="1061"/>
      <c r="B322" s="1191"/>
      <c r="C322" s="1205"/>
      <c r="D322" s="389" t="s">
        <v>3519</v>
      </c>
      <c r="E322" s="388"/>
      <c r="F322" s="387">
        <v>188330</v>
      </c>
      <c r="G322" s="386"/>
      <c r="H322" s="387">
        <v>181400</v>
      </c>
      <c r="I322" s="386"/>
      <c r="J322" s="583" t="s">
        <v>3595</v>
      </c>
      <c r="K322" s="383">
        <v>1770</v>
      </c>
      <c r="L322" s="385"/>
      <c r="M322" s="384" t="s">
        <v>50</v>
      </c>
      <c r="N322" s="383">
        <v>1700</v>
      </c>
      <c r="O322" s="385"/>
      <c r="P322" s="384" t="s">
        <v>50</v>
      </c>
      <c r="Q322" s="380"/>
      <c r="R322" s="392"/>
      <c r="S322" s="487"/>
      <c r="T322" s="1082"/>
      <c r="U322" s="581"/>
      <c r="V322" s="593" t="s">
        <v>73</v>
      </c>
      <c r="W322" s="1032"/>
      <c r="X322" s="596" t="s">
        <v>73</v>
      </c>
      <c r="Y322" s="602"/>
      <c r="Z322" s="1035"/>
      <c r="AA322" s="593"/>
      <c r="AB322" s="1032"/>
      <c r="AC322" s="1212"/>
      <c r="AD322" s="492"/>
      <c r="AE322" s="1032"/>
      <c r="AF322" s="1200"/>
      <c r="AG322" s="1194"/>
      <c r="AH322" s="586" t="s">
        <v>49</v>
      </c>
      <c r="AI322" s="462">
        <v>2300</v>
      </c>
      <c r="AJ322" s="461">
        <v>2600</v>
      </c>
      <c r="AK322" s="463">
        <v>1600</v>
      </c>
      <c r="AL322" s="461">
        <v>1600</v>
      </c>
      <c r="AM322" s="1194"/>
      <c r="AN322" s="586" t="s">
        <v>48</v>
      </c>
      <c r="AO322" s="462">
        <v>2700</v>
      </c>
      <c r="AP322" s="461">
        <v>3000</v>
      </c>
      <c r="AQ322" s="460">
        <v>1900</v>
      </c>
      <c r="AR322" s="459">
        <v>1900</v>
      </c>
      <c r="AS322" s="1032"/>
      <c r="AT322" s="593" t="s">
        <v>17</v>
      </c>
      <c r="AU322" s="485"/>
      <c r="AV322" s="414"/>
      <c r="AW322" s="1032"/>
      <c r="AX322" s="1197"/>
      <c r="AY322" s="1032"/>
      <c r="AZ322" s="1200"/>
      <c r="BA322" s="1032"/>
      <c r="BB322" s="593"/>
      <c r="BC322" s="1032"/>
      <c r="BD322" s="1207"/>
      <c r="BE322" s="1032"/>
      <c r="BF322" s="604"/>
      <c r="BG322" s="1032"/>
      <c r="BH322" s="458" t="s">
        <v>3692</v>
      </c>
      <c r="BI322" s="1032"/>
      <c r="BJ322" s="458" t="s">
        <v>3692</v>
      </c>
      <c r="BK322" s="1032"/>
      <c r="BL322" s="1197"/>
      <c r="BM322" s="1032"/>
      <c r="BN322" s="1200"/>
      <c r="BO322" s="1032"/>
      <c r="BP322" s="1206"/>
      <c r="BQ322" s="457"/>
      <c r="BR322" s="412"/>
      <c r="BS322" s="581"/>
      <c r="BT322" s="580"/>
      <c r="BU322" s="580"/>
      <c r="BV322" s="1056"/>
      <c r="BW322" s="364"/>
      <c r="BX322" s="364"/>
      <c r="BY322" s="364"/>
      <c r="BZ322" s="364"/>
      <c r="CA322" s="364"/>
      <c r="CB322" s="364"/>
      <c r="CC322" s="364"/>
      <c r="CD322" s="364"/>
      <c r="CE322" s="364"/>
      <c r="CF322" s="364"/>
      <c r="CG322" s="364"/>
      <c r="CH322" s="364"/>
      <c r="CI322" s="364"/>
    </row>
    <row r="323" spans="1:87" s="374" customFormat="1" ht="12.75" customHeight="1">
      <c r="A323" s="1061"/>
      <c r="B323" s="1190" t="s">
        <v>3531</v>
      </c>
      <c r="C323" s="1076" t="s">
        <v>59</v>
      </c>
      <c r="D323" s="402" t="s">
        <v>3470</v>
      </c>
      <c r="E323" s="388"/>
      <c r="F323" s="401">
        <v>47430</v>
      </c>
      <c r="G323" s="400">
        <v>54580</v>
      </c>
      <c r="H323" s="401">
        <v>41370</v>
      </c>
      <c r="I323" s="400">
        <v>48520</v>
      </c>
      <c r="J323" s="583" t="s">
        <v>3595</v>
      </c>
      <c r="K323" s="399">
        <v>440</v>
      </c>
      <c r="L323" s="398">
        <v>510</v>
      </c>
      <c r="M323" s="397" t="s">
        <v>50</v>
      </c>
      <c r="N323" s="399">
        <v>380</v>
      </c>
      <c r="O323" s="398">
        <v>450</v>
      </c>
      <c r="P323" s="397" t="s">
        <v>50</v>
      </c>
      <c r="Q323" s="583" t="s">
        <v>3595</v>
      </c>
      <c r="R323" s="396">
        <v>7150</v>
      </c>
      <c r="S323" s="484">
        <v>70</v>
      </c>
      <c r="T323" s="1082"/>
      <c r="U323" s="581"/>
      <c r="V323" s="593">
        <v>374400</v>
      </c>
      <c r="W323" s="1032"/>
      <c r="X323" s="596">
        <v>3740</v>
      </c>
      <c r="Y323" s="485"/>
      <c r="Z323" s="1035"/>
      <c r="AA323" s="596"/>
      <c r="AB323" s="1032" t="s">
        <v>3595</v>
      </c>
      <c r="AC323" s="1213">
        <v>11690</v>
      </c>
      <c r="AD323" s="496"/>
      <c r="AE323" s="1032" t="s">
        <v>3595</v>
      </c>
      <c r="AF323" s="1198">
        <v>40</v>
      </c>
      <c r="AG323" s="1194" t="s">
        <v>3595</v>
      </c>
      <c r="AH323" s="483" t="s">
        <v>58</v>
      </c>
      <c r="AI323" s="482">
        <v>3100</v>
      </c>
      <c r="AJ323" s="481">
        <v>3400</v>
      </c>
      <c r="AK323" s="471">
        <v>2100</v>
      </c>
      <c r="AL323" s="469">
        <v>2100</v>
      </c>
      <c r="AM323" s="1194" t="s">
        <v>3595</v>
      </c>
      <c r="AN323" s="483" t="s">
        <v>57</v>
      </c>
      <c r="AO323" s="482">
        <v>7100</v>
      </c>
      <c r="AP323" s="481">
        <v>7900</v>
      </c>
      <c r="AQ323" s="468">
        <v>4900</v>
      </c>
      <c r="AR323" s="467">
        <v>4900</v>
      </c>
      <c r="AS323" s="1032"/>
      <c r="AT323" s="593">
        <v>6130</v>
      </c>
      <c r="AU323" s="1194" t="s">
        <v>3595</v>
      </c>
      <c r="AV323" s="1209">
        <v>4500</v>
      </c>
      <c r="AW323" s="1032" t="s">
        <v>3595</v>
      </c>
      <c r="AX323" s="1195">
        <v>2690</v>
      </c>
      <c r="AY323" s="1032" t="s">
        <v>3595</v>
      </c>
      <c r="AZ323" s="1198">
        <v>30</v>
      </c>
      <c r="BA323" s="1032"/>
      <c r="BB323" s="593"/>
      <c r="BC323" s="1032" t="s">
        <v>3601</v>
      </c>
      <c r="BD323" s="1202" t="s">
        <v>56</v>
      </c>
      <c r="BE323" s="1032" t="s">
        <v>3601</v>
      </c>
      <c r="BF323" s="390"/>
      <c r="BG323" s="1032" t="s">
        <v>3601</v>
      </c>
      <c r="BH323" s="390"/>
      <c r="BI323" s="1032" t="s">
        <v>3601</v>
      </c>
      <c r="BJ323" s="390"/>
      <c r="BK323" s="1032" t="s">
        <v>3595</v>
      </c>
      <c r="BL323" s="1195">
        <v>3090</v>
      </c>
      <c r="BM323" s="1032" t="s">
        <v>8</v>
      </c>
      <c r="BN323" s="1198">
        <v>30</v>
      </c>
      <c r="BO323" s="1032"/>
      <c r="BP323" s="1202" t="s">
        <v>3693</v>
      </c>
      <c r="BQ323" s="457"/>
      <c r="BR323" s="412"/>
      <c r="BS323" s="581"/>
      <c r="BT323" s="580"/>
      <c r="BU323" s="580"/>
      <c r="BV323" s="1056"/>
      <c r="BW323" s="364"/>
      <c r="BX323" s="364"/>
      <c r="BY323" s="364"/>
      <c r="BZ323" s="364"/>
      <c r="CA323" s="364"/>
      <c r="CB323" s="364"/>
      <c r="CC323" s="364"/>
      <c r="CD323" s="364"/>
      <c r="CE323" s="364"/>
      <c r="CF323" s="364"/>
      <c r="CG323" s="364"/>
      <c r="CH323" s="364"/>
      <c r="CI323" s="364"/>
    </row>
    <row r="324" spans="1:87" s="374" customFormat="1" ht="12.75" customHeight="1">
      <c r="A324" s="1061"/>
      <c r="B324" s="1191"/>
      <c r="C324" s="1077"/>
      <c r="D324" s="478" t="s">
        <v>3469</v>
      </c>
      <c r="E324" s="388"/>
      <c r="F324" s="477">
        <v>54580</v>
      </c>
      <c r="G324" s="476">
        <v>112470</v>
      </c>
      <c r="H324" s="477">
        <v>48520</v>
      </c>
      <c r="I324" s="476">
        <v>106410</v>
      </c>
      <c r="J324" s="583" t="s">
        <v>3595</v>
      </c>
      <c r="K324" s="475">
        <v>510</v>
      </c>
      <c r="L324" s="474">
        <v>1010</v>
      </c>
      <c r="M324" s="473" t="s">
        <v>50</v>
      </c>
      <c r="N324" s="475">
        <v>450</v>
      </c>
      <c r="O324" s="474">
        <v>950</v>
      </c>
      <c r="P324" s="473" t="s">
        <v>50</v>
      </c>
      <c r="Q324" s="583" t="s">
        <v>3595</v>
      </c>
      <c r="R324" s="383">
        <v>7150</v>
      </c>
      <c r="S324" s="480">
        <v>70</v>
      </c>
      <c r="T324" s="1082"/>
      <c r="U324" s="581"/>
      <c r="V324" s="488"/>
      <c r="W324" s="1032"/>
      <c r="X324" s="490"/>
      <c r="Y324" s="489"/>
      <c r="Z324" s="1035"/>
      <c r="AA324" s="488"/>
      <c r="AB324" s="1032"/>
      <c r="AC324" s="1214"/>
      <c r="AD324" s="495">
        <v>10010</v>
      </c>
      <c r="AE324" s="1032"/>
      <c r="AF324" s="1199"/>
      <c r="AG324" s="1194"/>
      <c r="AH324" s="429" t="s">
        <v>55</v>
      </c>
      <c r="AI324" s="470">
        <v>3000</v>
      </c>
      <c r="AJ324" s="469">
        <v>3300</v>
      </c>
      <c r="AK324" s="471">
        <v>2100</v>
      </c>
      <c r="AL324" s="469">
        <v>2100</v>
      </c>
      <c r="AM324" s="1194"/>
      <c r="AN324" s="429" t="s">
        <v>54</v>
      </c>
      <c r="AO324" s="470">
        <v>3900</v>
      </c>
      <c r="AP324" s="469">
        <v>4300</v>
      </c>
      <c r="AQ324" s="468">
        <v>2700</v>
      </c>
      <c r="AR324" s="467">
        <v>2700</v>
      </c>
      <c r="AS324" s="1032"/>
      <c r="AT324" s="488"/>
      <c r="AU324" s="1194"/>
      <c r="AV324" s="1210"/>
      <c r="AW324" s="1032"/>
      <c r="AX324" s="1196"/>
      <c r="AY324" s="1032"/>
      <c r="AZ324" s="1199"/>
      <c r="BA324" s="1032"/>
      <c r="BB324" s="488"/>
      <c r="BC324" s="1032"/>
      <c r="BD324" s="1203"/>
      <c r="BE324" s="1032"/>
      <c r="BF324" s="479">
        <v>1590</v>
      </c>
      <c r="BG324" s="1032"/>
      <c r="BH324" s="479">
        <v>5360</v>
      </c>
      <c r="BI324" s="1032"/>
      <c r="BJ324" s="479">
        <v>3350</v>
      </c>
      <c r="BK324" s="1032"/>
      <c r="BL324" s="1196"/>
      <c r="BM324" s="1032"/>
      <c r="BN324" s="1199"/>
      <c r="BO324" s="1032"/>
      <c r="BP324" s="1203"/>
      <c r="BQ324" s="457"/>
      <c r="BR324" s="412"/>
      <c r="BS324" s="581"/>
      <c r="BT324" s="580"/>
      <c r="BU324" s="580"/>
      <c r="BV324" s="1056"/>
      <c r="BW324" s="364"/>
      <c r="BX324" s="364"/>
      <c r="BY324" s="364"/>
      <c r="BZ324" s="364"/>
      <c r="CA324" s="364"/>
      <c r="CB324" s="364"/>
      <c r="CC324" s="364"/>
      <c r="CD324" s="364"/>
      <c r="CE324" s="364"/>
      <c r="CF324" s="364"/>
      <c r="CG324" s="364"/>
      <c r="CH324" s="364"/>
      <c r="CI324" s="364"/>
    </row>
    <row r="325" spans="1:87" s="374" customFormat="1" ht="12.75" customHeight="1">
      <c r="A325" s="1061"/>
      <c r="B325" s="1191"/>
      <c r="C325" s="1204" t="s">
        <v>53</v>
      </c>
      <c r="D325" s="478" t="s">
        <v>3520</v>
      </c>
      <c r="E325" s="388"/>
      <c r="F325" s="477">
        <v>112470</v>
      </c>
      <c r="G325" s="476">
        <v>184010</v>
      </c>
      <c r="H325" s="477">
        <v>106410</v>
      </c>
      <c r="I325" s="476">
        <v>177950</v>
      </c>
      <c r="J325" s="583" t="s">
        <v>3595</v>
      </c>
      <c r="K325" s="475">
        <v>1010</v>
      </c>
      <c r="L325" s="474">
        <v>1720</v>
      </c>
      <c r="M325" s="473" t="s">
        <v>50</v>
      </c>
      <c r="N325" s="475">
        <v>950</v>
      </c>
      <c r="O325" s="474">
        <v>1660</v>
      </c>
      <c r="P325" s="473" t="s">
        <v>50</v>
      </c>
      <c r="Q325" s="380"/>
      <c r="R325" s="392"/>
      <c r="S325" s="455"/>
      <c r="T325" s="1082"/>
      <c r="U325" s="581"/>
      <c r="V325" s="593" t="s">
        <v>72</v>
      </c>
      <c r="W325" s="1032"/>
      <c r="X325" s="596" t="s">
        <v>72</v>
      </c>
      <c r="Y325" s="602"/>
      <c r="Z325" s="1035"/>
      <c r="AA325" s="593"/>
      <c r="AB325" s="1032" t="s">
        <v>3595</v>
      </c>
      <c r="AC325" s="1211">
        <v>10010</v>
      </c>
      <c r="AD325" s="493"/>
      <c r="AE325" s="1032"/>
      <c r="AF325" s="1199">
        <v>0</v>
      </c>
      <c r="AG325" s="1194"/>
      <c r="AH325" s="429" t="s">
        <v>52</v>
      </c>
      <c r="AI325" s="470">
        <v>2800</v>
      </c>
      <c r="AJ325" s="469">
        <v>3100</v>
      </c>
      <c r="AK325" s="471">
        <v>1900</v>
      </c>
      <c r="AL325" s="469">
        <v>1900</v>
      </c>
      <c r="AM325" s="1194"/>
      <c r="AN325" s="429" t="s">
        <v>51</v>
      </c>
      <c r="AO325" s="470">
        <v>3400</v>
      </c>
      <c r="AP325" s="469">
        <v>3800</v>
      </c>
      <c r="AQ325" s="468">
        <v>2300</v>
      </c>
      <c r="AR325" s="467">
        <v>2300</v>
      </c>
      <c r="AS325" s="1032"/>
      <c r="AT325" s="593" t="s">
        <v>18</v>
      </c>
      <c r="AU325" s="485"/>
      <c r="AV325" s="571"/>
      <c r="AW325" s="1032"/>
      <c r="AX325" s="1196"/>
      <c r="AY325" s="1032"/>
      <c r="AZ325" s="1199"/>
      <c r="BA325" s="1032"/>
      <c r="BB325" s="593"/>
      <c r="BC325" s="1032"/>
      <c r="BD325" s="1206">
        <v>0.06</v>
      </c>
      <c r="BE325" s="1032"/>
      <c r="BF325" s="466">
        <v>10</v>
      </c>
      <c r="BG325" s="1032"/>
      <c r="BH325" s="466">
        <v>50</v>
      </c>
      <c r="BI325" s="1032"/>
      <c r="BJ325" s="466">
        <v>30</v>
      </c>
      <c r="BK325" s="1032"/>
      <c r="BL325" s="1196"/>
      <c r="BM325" s="1032"/>
      <c r="BN325" s="1199"/>
      <c r="BO325" s="1032"/>
      <c r="BP325" s="1206">
        <v>0.89</v>
      </c>
      <c r="BQ325" s="457"/>
      <c r="BR325" s="412"/>
      <c r="BS325" s="581"/>
      <c r="BT325" s="580"/>
      <c r="BU325" s="580"/>
      <c r="BV325" s="1056"/>
      <c r="BW325" s="364"/>
      <c r="BX325" s="364"/>
      <c r="BY325" s="364"/>
      <c r="BZ325" s="364"/>
      <c r="CA325" s="364"/>
      <c r="CB325" s="364"/>
      <c r="CC325" s="364"/>
      <c r="CD325" s="364"/>
      <c r="CE325" s="364"/>
      <c r="CF325" s="364"/>
      <c r="CG325" s="364"/>
      <c r="CH325" s="364"/>
      <c r="CI325" s="364"/>
    </row>
    <row r="326" spans="1:87" s="374" customFormat="1" ht="12.75" customHeight="1">
      <c r="A326" s="1061"/>
      <c r="B326" s="1191"/>
      <c r="C326" s="1205"/>
      <c r="D326" s="389" t="s">
        <v>3519</v>
      </c>
      <c r="E326" s="388"/>
      <c r="F326" s="387">
        <v>184010</v>
      </c>
      <c r="G326" s="386"/>
      <c r="H326" s="387">
        <v>177950</v>
      </c>
      <c r="I326" s="386"/>
      <c r="J326" s="583" t="s">
        <v>3595</v>
      </c>
      <c r="K326" s="383">
        <v>1720</v>
      </c>
      <c r="L326" s="385"/>
      <c r="M326" s="384" t="s">
        <v>50</v>
      </c>
      <c r="N326" s="383">
        <v>1660</v>
      </c>
      <c r="O326" s="385"/>
      <c r="P326" s="384" t="s">
        <v>50</v>
      </c>
      <c r="Q326" s="380"/>
      <c r="R326" s="392"/>
      <c r="S326" s="487"/>
      <c r="T326" s="1082"/>
      <c r="U326" s="581"/>
      <c r="V326" s="593">
        <v>409400</v>
      </c>
      <c r="W326" s="1032"/>
      <c r="X326" s="596">
        <v>4090</v>
      </c>
      <c r="Y326" s="485"/>
      <c r="Z326" s="1035"/>
      <c r="AA326" s="596"/>
      <c r="AB326" s="1032"/>
      <c r="AC326" s="1212"/>
      <c r="AD326" s="492"/>
      <c r="AE326" s="1032"/>
      <c r="AF326" s="1200"/>
      <c r="AG326" s="1194"/>
      <c r="AH326" s="586" t="s">
        <v>49</v>
      </c>
      <c r="AI326" s="462">
        <v>2700</v>
      </c>
      <c r="AJ326" s="461">
        <v>2900</v>
      </c>
      <c r="AK326" s="463">
        <v>1800</v>
      </c>
      <c r="AL326" s="461">
        <v>1800</v>
      </c>
      <c r="AM326" s="1194"/>
      <c r="AN326" s="586" t="s">
        <v>48</v>
      </c>
      <c r="AO326" s="462">
        <v>3000</v>
      </c>
      <c r="AP326" s="461">
        <v>3400</v>
      </c>
      <c r="AQ326" s="460">
        <v>2100</v>
      </c>
      <c r="AR326" s="459">
        <v>2100</v>
      </c>
      <c r="AS326" s="1032"/>
      <c r="AT326" s="593">
        <v>5220</v>
      </c>
      <c r="AU326" s="485"/>
      <c r="AV326" s="414"/>
      <c r="AW326" s="1032"/>
      <c r="AX326" s="1197"/>
      <c r="AY326" s="1032"/>
      <c r="AZ326" s="1200"/>
      <c r="BA326" s="1032"/>
      <c r="BB326" s="593"/>
      <c r="BC326" s="1032"/>
      <c r="BD326" s="1207"/>
      <c r="BE326" s="1032"/>
      <c r="BF326" s="604"/>
      <c r="BG326" s="1032"/>
      <c r="BH326" s="458" t="s">
        <v>3692</v>
      </c>
      <c r="BI326" s="1032"/>
      <c r="BJ326" s="458" t="s">
        <v>3692</v>
      </c>
      <c r="BK326" s="1032"/>
      <c r="BL326" s="1197"/>
      <c r="BM326" s="1032"/>
      <c r="BN326" s="1200"/>
      <c r="BO326" s="1032"/>
      <c r="BP326" s="1206"/>
      <c r="BQ326" s="457"/>
      <c r="BR326" s="412"/>
      <c r="BS326" s="581"/>
      <c r="BT326" s="580"/>
      <c r="BU326" s="580"/>
      <c r="BV326" s="1056"/>
      <c r="BW326" s="364"/>
      <c r="BX326" s="364"/>
      <c r="BY326" s="364"/>
      <c r="BZ326" s="364"/>
      <c r="CA326" s="364"/>
      <c r="CB326" s="364"/>
      <c r="CC326" s="364"/>
      <c r="CD326" s="364"/>
      <c r="CE326" s="364"/>
      <c r="CF326" s="364"/>
      <c r="CG326" s="364"/>
      <c r="CH326" s="364"/>
      <c r="CI326" s="364"/>
    </row>
    <row r="327" spans="1:87" s="374" customFormat="1" ht="12.75" customHeight="1">
      <c r="A327" s="1061"/>
      <c r="B327" s="1190" t="s">
        <v>3530</v>
      </c>
      <c r="C327" s="1076" t="s">
        <v>59</v>
      </c>
      <c r="D327" s="402" t="s">
        <v>3470</v>
      </c>
      <c r="E327" s="388"/>
      <c r="F327" s="401">
        <v>44020</v>
      </c>
      <c r="G327" s="400">
        <v>51170</v>
      </c>
      <c r="H327" s="401">
        <v>38640</v>
      </c>
      <c r="I327" s="400">
        <v>45790</v>
      </c>
      <c r="J327" s="583" t="s">
        <v>3595</v>
      </c>
      <c r="K327" s="399">
        <v>410</v>
      </c>
      <c r="L327" s="398">
        <v>480</v>
      </c>
      <c r="M327" s="397" t="s">
        <v>50</v>
      </c>
      <c r="N327" s="399">
        <v>360</v>
      </c>
      <c r="O327" s="398">
        <v>430</v>
      </c>
      <c r="P327" s="397" t="s">
        <v>50</v>
      </c>
      <c r="Q327" s="583" t="s">
        <v>3595</v>
      </c>
      <c r="R327" s="396">
        <v>7150</v>
      </c>
      <c r="S327" s="484">
        <v>70</v>
      </c>
      <c r="T327" s="1082"/>
      <c r="U327" s="581"/>
      <c r="V327" s="488"/>
      <c r="W327" s="1032"/>
      <c r="X327" s="490"/>
      <c r="Y327" s="489"/>
      <c r="Z327" s="1035"/>
      <c r="AA327" s="488"/>
      <c r="AB327" s="1032" t="s">
        <v>3595</v>
      </c>
      <c r="AC327" s="1213">
        <v>11140</v>
      </c>
      <c r="AD327" s="496"/>
      <c r="AE327" s="1032" t="s">
        <v>3595</v>
      </c>
      <c r="AF327" s="1198">
        <v>40</v>
      </c>
      <c r="AG327" s="1194" t="s">
        <v>3595</v>
      </c>
      <c r="AH327" s="483" t="s">
        <v>58</v>
      </c>
      <c r="AI327" s="482">
        <v>2700</v>
      </c>
      <c r="AJ327" s="481">
        <v>3000</v>
      </c>
      <c r="AK327" s="471">
        <v>1900</v>
      </c>
      <c r="AL327" s="469">
        <v>1900</v>
      </c>
      <c r="AM327" s="1194" t="s">
        <v>3595</v>
      </c>
      <c r="AN327" s="483" t="s">
        <v>57</v>
      </c>
      <c r="AO327" s="482">
        <v>6300</v>
      </c>
      <c r="AP327" s="481">
        <v>7100</v>
      </c>
      <c r="AQ327" s="468">
        <v>4400</v>
      </c>
      <c r="AR327" s="467">
        <v>4400</v>
      </c>
      <c r="AS327" s="1032"/>
      <c r="AT327" s="488"/>
      <c r="AU327" s="1194" t="s">
        <v>3595</v>
      </c>
      <c r="AV327" s="1209">
        <v>4500</v>
      </c>
      <c r="AW327" s="1032" t="s">
        <v>3595</v>
      </c>
      <c r="AX327" s="1195">
        <v>2390</v>
      </c>
      <c r="AY327" s="1032" t="s">
        <v>3595</v>
      </c>
      <c r="AZ327" s="1198">
        <v>20</v>
      </c>
      <c r="BA327" s="1032"/>
      <c r="BB327" s="488"/>
      <c r="BC327" s="1032" t="s">
        <v>3601</v>
      </c>
      <c r="BD327" s="1202" t="s">
        <v>56</v>
      </c>
      <c r="BE327" s="1032" t="s">
        <v>3601</v>
      </c>
      <c r="BF327" s="390"/>
      <c r="BG327" s="1032" t="s">
        <v>3601</v>
      </c>
      <c r="BH327" s="390"/>
      <c r="BI327" s="1032" t="s">
        <v>3601</v>
      </c>
      <c r="BJ327" s="390"/>
      <c r="BK327" s="1032" t="s">
        <v>3595</v>
      </c>
      <c r="BL327" s="1195">
        <v>2750</v>
      </c>
      <c r="BM327" s="1032" t="s">
        <v>8</v>
      </c>
      <c r="BN327" s="1198">
        <v>20</v>
      </c>
      <c r="BO327" s="1032"/>
      <c r="BP327" s="1202" t="s">
        <v>3693</v>
      </c>
      <c r="BQ327" s="457"/>
      <c r="BR327" s="412"/>
      <c r="BS327" s="581"/>
      <c r="BT327" s="580"/>
      <c r="BU327" s="580"/>
      <c r="BV327" s="1056"/>
      <c r="BW327" s="364"/>
      <c r="BX327" s="364"/>
      <c r="BY327" s="364"/>
      <c r="BZ327" s="364"/>
      <c r="CA327" s="364"/>
      <c r="CB327" s="364"/>
      <c r="CC327" s="364"/>
      <c r="CD327" s="364"/>
      <c r="CE327" s="364"/>
      <c r="CF327" s="364"/>
      <c r="CG327" s="364"/>
      <c r="CH327" s="364"/>
      <c r="CI327" s="364"/>
    </row>
    <row r="328" spans="1:87" s="374" customFormat="1" ht="12.75" customHeight="1">
      <c r="A328" s="1061"/>
      <c r="B328" s="1191"/>
      <c r="C328" s="1077"/>
      <c r="D328" s="478" t="s">
        <v>3469</v>
      </c>
      <c r="E328" s="388"/>
      <c r="F328" s="477">
        <v>51170</v>
      </c>
      <c r="G328" s="476">
        <v>109060</v>
      </c>
      <c r="H328" s="477">
        <v>45790</v>
      </c>
      <c r="I328" s="476">
        <v>103680</v>
      </c>
      <c r="J328" s="583" t="s">
        <v>3595</v>
      </c>
      <c r="K328" s="475">
        <v>480</v>
      </c>
      <c r="L328" s="474">
        <v>980</v>
      </c>
      <c r="M328" s="473" t="s">
        <v>50</v>
      </c>
      <c r="N328" s="475">
        <v>430</v>
      </c>
      <c r="O328" s="474">
        <v>930</v>
      </c>
      <c r="P328" s="473" t="s">
        <v>50</v>
      </c>
      <c r="Q328" s="583" t="s">
        <v>3595</v>
      </c>
      <c r="R328" s="383">
        <v>7150</v>
      </c>
      <c r="S328" s="480">
        <v>70</v>
      </c>
      <c r="T328" s="1082"/>
      <c r="U328" s="581"/>
      <c r="V328" s="593" t="s">
        <v>71</v>
      </c>
      <c r="W328" s="1032"/>
      <c r="X328" s="596" t="s">
        <v>71</v>
      </c>
      <c r="Y328" s="602"/>
      <c r="Z328" s="1035"/>
      <c r="AA328" s="593" t="s">
        <v>70</v>
      </c>
      <c r="AB328" s="1032"/>
      <c r="AC328" s="1214"/>
      <c r="AD328" s="495">
        <v>9460</v>
      </c>
      <c r="AE328" s="1032"/>
      <c r="AF328" s="1199"/>
      <c r="AG328" s="1194"/>
      <c r="AH328" s="429" t="s">
        <v>55</v>
      </c>
      <c r="AI328" s="470">
        <v>2600</v>
      </c>
      <c r="AJ328" s="469">
        <v>2900</v>
      </c>
      <c r="AK328" s="471">
        <v>1800</v>
      </c>
      <c r="AL328" s="469">
        <v>1800</v>
      </c>
      <c r="AM328" s="1194"/>
      <c r="AN328" s="429" t="s">
        <v>54</v>
      </c>
      <c r="AO328" s="470">
        <v>3500</v>
      </c>
      <c r="AP328" s="469">
        <v>3900</v>
      </c>
      <c r="AQ328" s="468">
        <v>2400</v>
      </c>
      <c r="AR328" s="467">
        <v>2400</v>
      </c>
      <c r="AS328" s="1032"/>
      <c r="AT328" s="593" t="s">
        <v>19</v>
      </c>
      <c r="AU328" s="1194"/>
      <c r="AV328" s="1210"/>
      <c r="AW328" s="1032"/>
      <c r="AX328" s="1196"/>
      <c r="AY328" s="1032"/>
      <c r="AZ328" s="1199"/>
      <c r="BA328" s="1032"/>
      <c r="BB328" s="593"/>
      <c r="BC328" s="1032"/>
      <c r="BD328" s="1203"/>
      <c r="BE328" s="1032"/>
      <c r="BF328" s="479">
        <v>1410</v>
      </c>
      <c r="BG328" s="1032"/>
      <c r="BH328" s="479">
        <v>4770</v>
      </c>
      <c r="BI328" s="1032"/>
      <c r="BJ328" s="479">
        <v>2970</v>
      </c>
      <c r="BK328" s="1032"/>
      <c r="BL328" s="1196"/>
      <c r="BM328" s="1032"/>
      <c r="BN328" s="1199"/>
      <c r="BO328" s="1032"/>
      <c r="BP328" s="1203"/>
      <c r="BQ328" s="457"/>
      <c r="BR328" s="412"/>
      <c r="BS328" s="581"/>
      <c r="BT328" s="580"/>
      <c r="BU328" s="580"/>
      <c r="BV328" s="1056"/>
      <c r="BW328" s="364"/>
      <c r="BX328" s="364"/>
      <c r="BY328" s="364"/>
      <c r="BZ328" s="364"/>
      <c r="CA328" s="364"/>
      <c r="CB328" s="364"/>
      <c r="CC328" s="364"/>
      <c r="CD328" s="364"/>
      <c r="CE328" s="364"/>
      <c r="CF328" s="364"/>
      <c r="CG328" s="364"/>
      <c r="CH328" s="364"/>
      <c r="CI328" s="364"/>
    </row>
    <row r="329" spans="1:87" s="374" customFormat="1" ht="12.75" customHeight="1">
      <c r="A329" s="1061"/>
      <c r="B329" s="1191"/>
      <c r="C329" s="1204" t="s">
        <v>53</v>
      </c>
      <c r="D329" s="478" t="s">
        <v>3520</v>
      </c>
      <c r="E329" s="388"/>
      <c r="F329" s="477">
        <v>109060</v>
      </c>
      <c r="G329" s="476">
        <v>180600</v>
      </c>
      <c r="H329" s="477">
        <v>103680</v>
      </c>
      <c r="I329" s="476">
        <v>175220</v>
      </c>
      <c r="J329" s="583" t="s">
        <v>3595</v>
      </c>
      <c r="K329" s="475">
        <v>980</v>
      </c>
      <c r="L329" s="474">
        <v>1690</v>
      </c>
      <c r="M329" s="473" t="s">
        <v>50</v>
      </c>
      <c r="N329" s="475">
        <v>930</v>
      </c>
      <c r="O329" s="474">
        <v>1640</v>
      </c>
      <c r="P329" s="473" t="s">
        <v>50</v>
      </c>
      <c r="Q329" s="380"/>
      <c r="R329" s="392"/>
      <c r="S329" s="455"/>
      <c r="T329" s="1082"/>
      <c r="U329" s="581"/>
      <c r="V329" s="593">
        <v>444400</v>
      </c>
      <c r="W329" s="1032"/>
      <c r="X329" s="596">
        <v>4440</v>
      </c>
      <c r="Y329" s="485"/>
      <c r="Z329" s="1035"/>
      <c r="AA329" s="494" t="s">
        <v>69</v>
      </c>
      <c r="AB329" s="1032" t="s">
        <v>3595</v>
      </c>
      <c r="AC329" s="1211">
        <v>9460</v>
      </c>
      <c r="AD329" s="493"/>
      <c r="AE329" s="1032"/>
      <c r="AF329" s="1199">
        <v>0</v>
      </c>
      <c r="AG329" s="1194"/>
      <c r="AH329" s="429" t="s">
        <v>52</v>
      </c>
      <c r="AI329" s="470">
        <v>2500</v>
      </c>
      <c r="AJ329" s="469">
        <v>2700</v>
      </c>
      <c r="AK329" s="471">
        <v>1700</v>
      </c>
      <c r="AL329" s="469">
        <v>1700</v>
      </c>
      <c r="AM329" s="1194"/>
      <c r="AN329" s="429" t="s">
        <v>51</v>
      </c>
      <c r="AO329" s="470">
        <v>3000</v>
      </c>
      <c r="AP329" s="469">
        <v>3400</v>
      </c>
      <c r="AQ329" s="468">
        <v>2100</v>
      </c>
      <c r="AR329" s="467">
        <v>2100</v>
      </c>
      <c r="AS329" s="1032"/>
      <c r="AT329" s="593">
        <v>4660</v>
      </c>
      <c r="AU329" s="485"/>
      <c r="AV329" s="571"/>
      <c r="AW329" s="1032"/>
      <c r="AX329" s="1196"/>
      <c r="AY329" s="1032"/>
      <c r="AZ329" s="1199"/>
      <c r="BA329" s="1032"/>
      <c r="BB329" s="1208" t="s">
        <v>3696</v>
      </c>
      <c r="BC329" s="1032"/>
      <c r="BD329" s="1206">
        <v>0.06</v>
      </c>
      <c r="BE329" s="1032"/>
      <c r="BF329" s="466">
        <v>10</v>
      </c>
      <c r="BG329" s="1032"/>
      <c r="BH329" s="466">
        <v>40</v>
      </c>
      <c r="BI329" s="1032"/>
      <c r="BJ329" s="466">
        <v>30</v>
      </c>
      <c r="BK329" s="1032"/>
      <c r="BL329" s="1196"/>
      <c r="BM329" s="1032"/>
      <c r="BN329" s="1199"/>
      <c r="BO329" s="1032"/>
      <c r="BP329" s="1206">
        <v>0.91</v>
      </c>
      <c r="BQ329" s="457"/>
      <c r="BR329" s="412"/>
      <c r="BS329" s="581"/>
      <c r="BT329" s="580"/>
      <c r="BU329" s="580"/>
      <c r="BV329" s="1056"/>
      <c r="BW329" s="364"/>
      <c r="BX329" s="364"/>
      <c r="BY329" s="364"/>
      <c r="BZ329" s="364"/>
      <c r="CA329" s="364"/>
      <c r="CB329" s="364"/>
      <c r="CC329" s="364"/>
      <c r="CD329" s="364"/>
      <c r="CE329" s="364"/>
      <c r="CF329" s="364"/>
      <c r="CG329" s="364"/>
      <c r="CH329" s="364"/>
      <c r="CI329" s="364"/>
    </row>
    <row r="330" spans="1:87" s="374" customFormat="1" ht="12.75" customHeight="1">
      <c r="A330" s="1061"/>
      <c r="B330" s="1191"/>
      <c r="C330" s="1205"/>
      <c r="D330" s="389" t="s">
        <v>3519</v>
      </c>
      <c r="E330" s="388"/>
      <c r="F330" s="387">
        <v>180600</v>
      </c>
      <c r="G330" s="386"/>
      <c r="H330" s="387">
        <v>175220</v>
      </c>
      <c r="I330" s="386"/>
      <c r="J330" s="583" t="s">
        <v>3595</v>
      </c>
      <c r="K330" s="383">
        <v>1690</v>
      </c>
      <c r="L330" s="385"/>
      <c r="M330" s="384" t="s">
        <v>50</v>
      </c>
      <c r="N330" s="383">
        <v>1640</v>
      </c>
      <c r="O330" s="385"/>
      <c r="P330" s="384" t="s">
        <v>50</v>
      </c>
      <c r="Q330" s="380"/>
      <c r="R330" s="392"/>
      <c r="S330" s="487"/>
      <c r="T330" s="1082"/>
      <c r="U330" s="581"/>
      <c r="V330" s="488"/>
      <c r="W330" s="1032"/>
      <c r="X330" s="490"/>
      <c r="Y330" s="489"/>
      <c r="Z330" s="1035"/>
      <c r="AA330" s="488"/>
      <c r="AB330" s="1032"/>
      <c r="AC330" s="1212"/>
      <c r="AD330" s="492"/>
      <c r="AE330" s="1032"/>
      <c r="AF330" s="1200"/>
      <c r="AG330" s="1194"/>
      <c r="AH330" s="586" t="s">
        <v>49</v>
      </c>
      <c r="AI330" s="462">
        <v>2400</v>
      </c>
      <c r="AJ330" s="461">
        <v>2600</v>
      </c>
      <c r="AK330" s="463">
        <v>1600</v>
      </c>
      <c r="AL330" s="461">
        <v>1600</v>
      </c>
      <c r="AM330" s="1194"/>
      <c r="AN330" s="586" t="s">
        <v>48</v>
      </c>
      <c r="AO330" s="462">
        <v>2700</v>
      </c>
      <c r="AP330" s="461">
        <v>3000</v>
      </c>
      <c r="AQ330" s="460">
        <v>1900</v>
      </c>
      <c r="AR330" s="459">
        <v>1900</v>
      </c>
      <c r="AS330" s="1032"/>
      <c r="AT330" s="488"/>
      <c r="AU330" s="485"/>
      <c r="AV330" s="414"/>
      <c r="AW330" s="1032"/>
      <c r="AX330" s="1197"/>
      <c r="AY330" s="1032"/>
      <c r="AZ330" s="1200"/>
      <c r="BA330" s="1032"/>
      <c r="BB330" s="1208"/>
      <c r="BC330" s="1032"/>
      <c r="BD330" s="1207"/>
      <c r="BE330" s="1032"/>
      <c r="BF330" s="604"/>
      <c r="BG330" s="1032"/>
      <c r="BH330" s="458" t="s">
        <v>3692</v>
      </c>
      <c r="BI330" s="1032"/>
      <c r="BJ330" s="458" t="s">
        <v>3692</v>
      </c>
      <c r="BK330" s="1032"/>
      <c r="BL330" s="1197"/>
      <c r="BM330" s="1032"/>
      <c r="BN330" s="1200"/>
      <c r="BO330" s="1032"/>
      <c r="BP330" s="1206"/>
      <c r="BQ330" s="457"/>
      <c r="BR330" s="412"/>
      <c r="BS330" s="581"/>
      <c r="BT330" s="580"/>
      <c r="BU330" s="580"/>
      <c r="BV330" s="1056"/>
      <c r="BW330" s="364"/>
      <c r="BX330" s="364"/>
      <c r="BY330" s="364"/>
      <c r="BZ330" s="364"/>
      <c r="CA330" s="364"/>
      <c r="CB330" s="364"/>
      <c r="CC330" s="364"/>
      <c r="CD330" s="364"/>
      <c r="CE330" s="364"/>
      <c r="CF330" s="364"/>
      <c r="CG330" s="364"/>
      <c r="CH330" s="364"/>
      <c r="CI330" s="364"/>
    </row>
    <row r="331" spans="1:87" s="374" customFormat="1" ht="12.75" customHeight="1">
      <c r="A331" s="1061"/>
      <c r="B331" s="1201" t="s">
        <v>3529</v>
      </c>
      <c r="C331" s="1076" t="s">
        <v>59</v>
      </c>
      <c r="D331" s="402" t="s">
        <v>3470</v>
      </c>
      <c r="E331" s="388"/>
      <c r="F331" s="401">
        <v>38190</v>
      </c>
      <c r="G331" s="400">
        <v>45340</v>
      </c>
      <c r="H331" s="401">
        <v>33340</v>
      </c>
      <c r="I331" s="400">
        <v>40490</v>
      </c>
      <c r="J331" s="583" t="s">
        <v>3595</v>
      </c>
      <c r="K331" s="399">
        <v>350</v>
      </c>
      <c r="L331" s="398">
        <v>420</v>
      </c>
      <c r="M331" s="397" t="s">
        <v>50</v>
      </c>
      <c r="N331" s="399">
        <v>300</v>
      </c>
      <c r="O331" s="398">
        <v>370</v>
      </c>
      <c r="P331" s="397" t="s">
        <v>50</v>
      </c>
      <c r="Q331" s="583" t="s">
        <v>3595</v>
      </c>
      <c r="R331" s="396">
        <v>7150</v>
      </c>
      <c r="S331" s="484">
        <v>70</v>
      </c>
      <c r="T331" s="1082"/>
      <c r="U331" s="581"/>
      <c r="V331" s="593" t="s">
        <v>68</v>
      </c>
      <c r="W331" s="1032"/>
      <c r="X331" s="596" t="s">
        <v>68</v>
      </c>
      <c r="Y331" s="602"/>
      <c r="Z331" s="1035"/>
      <c r="AA331" s="593"/>
      <c r="AB331" s="1192"/>
      <c r="AC331" s="392"/>
      <c r="AD331" s="392"/>
      <c r="AE331" s="1082"/>
      <c r="AF331" s="491"/>
      <c r="AG331" s="1193" t="s">
        <v>3595</v>
      </c>
      <c r="AH331" s="483" t="s">
        <v>58</v>
      </c>
      <c r="AI331" s="482">
        <v>2500</v>
      </c>
      <c r="AJ331" s="481">
        <v>2700</v>
      </c>
      <c r="AK331" s="471">
        <v>1700</v>
      </c>
      <c r="AL331" s="469">
        <v>1700</v>
      </c>
      <c r="AM331" s="1194" t="s">
        <v>3595</v>
      </c>
      <c r="AN331" s="483" t="s">
        <v>57</v>
      </c>
      <c r="AO331" s="482">
        <v>5500</v>
      </c>
      <c r="AP331" s="481">
        <v>6200</v>
      </c>
      <c r="AQ331" s="468">
        <v>3900</v>
      </c>
      <c r="AR331" s="467">
        <v>3900</v>
      </c>
      <c r="AS331" s="1032"/>
      <c r="AT331" s="593" t="s">
        <v>20</v>
      </c>
      <c r="AU331" s="1194" t="s">
        <v>3595</v>
      </c>
      <c r="AV331" s="1209">
        <v>4500</v>
      </c>
      <c r="AW331" s="1032" t="s">
        <v>3595</v>
      </c>
      <c r="AX331" s="1195">
        <v>2150</v>
      </c>
      <c r="AY331" s="1032" t="s">
        <v>3595</v>
      </c>
      <c r="AZ331" s="1198">
        <v>20</v>
      </c>
      <c r="BA331" s="1032"/>
      <c r="BB331" s="1215">
        <v>0.1</v>
      </c>
      <c r="BC331" s="1032" t="s">
        <v>3601</v>
      </c>
      <c r="BD331" s="1202" t="s">
        <v>56</v>
      </c>
      <c r="BE331" s="1032" t="s">
        <v>3601</v>
      </c>
      <c r="BF331" s="390"/>
      <c r="BG331" s="1032" t="s">
        <v>3601</v>
      </c>
      <c r="BH331" s="390"/>
      <c r="BI331" s="1032" t="s">
        <v>3601</v>
      </c>
      <c r="BJ331" s="390"/>
      <c r="BK331" s="1032" t="s">
        <v>3595</v>
      </c>
      <c r="BL331" s="1195">
        <v>2470</v>
      </c>
      <c r="BM331" s="1032" t="s">
        <v>8</v>
      </c>
      <c r="BN331" s="1198">
        <v>20</v>
      </c>
      <c r="BO331" s="1032"/>
      <c r="BP331" s="1202" t="s">
        <v>3693</v>
      </c>
      <c r="BQ331" s="457"/>
      <c r="BR331" s="412"/>
      <c r="BS331" s="581"/>
      <c r="BT331" s="580"/>
      <c r="BU331" s="580"/>
      <c r="BV331" s="1056"/>
      <c r="BW331" s="364"/>
      <c r="BX331" s="364"/>
      <c r="BY331" s="364"/>
      <c r="BZ331" s="364"/>
      <c r="CA331" s="364"/>
      <c r="CB331" s="364"/>
      <c r="CC331" s="364"/>
      <c r="CD331" s="364"/>
      <c r="CE331" s="364"/>
      <c r="CF331" s="364"/>
      <c r="CG331" s="364"/>
      <c r="CH331" s="364"/>
      <c r="CI331" s="364"/>
    </row>
    <row r="332" spans="1:87" s="374" customFormat="1" ht="12.75" customHeight="1">
      <c r="A332" s="1061"/>
      <c r="B332" s="1191"/>
      <c r="C332" s="1077"/>
      <c r="D332" s="478" t="s">
        <v>3469</v>
      </c>
      <c r="E332" s="388"/>
      <c r="F332" s="477">
        <v>45340</v>
      </c>
      <c r="G332" s="476">
        <v>103230</v>
      </c>
      <c r="H332" s="477">
        <v>40490</v>
      </c>
      <c r="I332" s="476">
        <v>98380</v>
      </c>
      <c r="J332" s="583" t="s">
        <v>3595</v>
      </c>
      <c r="K332" s="475">
        <v>420</v>
      </c>
      <c r="L332" s="474">
        <v>920</v>
      </c>
      <c r="M332" s="473" t="s">
        <v>50</v>
      </c>
      <c r="N332" s="475">
        <v>370</v>
      </c>
      <c r="O332" s="474">
        <v>870</v>
      </c>
      <c r="P332" s="473" t="s">
        <v>50</v>
      </c>
      <c r="Q332" s="583" t="s">
        <v>3595</v>
      </c>
      <c r="R332" s="383">
        <v>7150</v>
      </c>
      <c r="S332" s="480">
        <v>70</v>
      </c>
      <c r="T332" s="1082"/>
      <c r="U332" s="581"/>
      <c r="V332" s="593">
        <v>479400</v>
      </c>
      <c r="W332" s="1032"/>
      <c r="X332" s="596">
        <v>4790</v>
      </c>
      <c r="Y332" s="485"/>
      <c r="Z332" s="1035"/>
      <c r="AA332" s="596"/>
      <c r="AB332" s="1192"/>
      <c r="AC332" s="392"/>
      <c r="AD332" s="392"/>
      <c r="AE332" s="1082"/>
      <c r="AF332" s="464"/>
      <c r="AG332" s="1193"/>
      <c r="AH332" s="429" t="s">
        <v>55</v>
      </c>
      <c r="AI332" s="470">
        <v>2400</v>
      </c>
      <c r="AJ332" s="469">
        <v>2600</v>
      </c>
      <c r="AK332" s="471">
        <v>1600</v>
      </c>
      <c r="AL332" s="469">
        <v>1600</v>
      </c>
      <c r="AM332" s="1194"/>
      <c r="AN332" s="429" t="s">
        <v>54</v>
      </c>
      <c r="AO332" s="470">
        <v>3000</v>
      </c>
      <c r="AP332" s="469">
        <v>3400</v>
      </c>
      <c r="AQ332" s="468">
        <v>2100</v>
      </c>
      <c r="AR332" s="467">
        <v>2100</v>
      </c>
      <c r="AS332" s="1032"/>
      <c r="AT332" s="593">
        <v>4250</v>
      </c>
      <c r="AU332" s="1194"/>
      <c r="AV332" s="1210"/>
      <c r="AW332" s="1032"/>
      <c r="AX332" s="1196"/>
      <c r="AY332" s="1032"/>
      <c r="AZ332" s="1199"/>
      <c r="BA332" s="1032"/>
      <c r="BB332" s="1215"/>
      <c r="BC332" s="1032"/>
      <c r="BD332" s="1203"/>
      <c r="BE332" s="1032"/>
      <c r="BF332" s="479">
        <v>1270</v>
      </c>
      <c r="BG332" s="1032"/>
      <c r="BH332" s="479">
        <v>4290</v>
      </c>
      <c r="BI332" s="1032"/>
      <c r="BJ332" s="479">
        <v>2680</v>
      </c>
      <c r="BK332" s="1032"/>
      <c r="BL332" s="1196"/>
      <c r="BM332" s="1032"/>
      <c r="BN332" s="1199"/>
      <c r="BO332" s="1032"/>
      <c r="BP332" s="1203"/>
      <c r="BQ332" s="457"/>
      <c r="BR332" s="412"/>
      <c r="BS332" s="581"/>
      <c r="BT332" s="580"/>
      <c r="BU332" s="580"/>
      <c r="BV332" s="1056"/>
      <c r="BW332" s="364"/>
      <c r="BX332" s="364"/>
      <c r="BY332" s="364"/>
      <c r="BZ332" s="364"/>
      <c r="CA332" s="364"/>
      <c r="CB332" s="364"/>
      <c r="CC332" s="364"/>
      <c r="CD332" s="364"/>
      <c r="CE332" s="364"/>
      <c r="CF332" s="364"/>
      <c r="CG332" s="364"/>
      <c r="CH332" s="364"/>
      <c r="CI332" s="364"/>
    </row>
    <row r="333" spans="1:87" s="374" customFormat="1" ht="12.75" customHeight="1">
      <c r="A333" s="1061"/>
      <c r="B333" s="1191"/>
      <c r="C333" s="1204" t="s">
        <v>53</v>
      </c>
      <c r="D333" s="478" t="s">
        <v>3520</v>
      </c>
      <c r="E333" s="388"/>
      <c r="F333" s="477">
        <v>103230</v>
      </c>
      <c r="G333" s="476">
        <v>174770</v>
      </c>
      <c r="H333" s="477">
        <v>98380</v>
      </c>
      <c r="I333" s="476">
        <v>169920</v>
      </c>
      <c r="J333" s="583" t="s">
        <v>3595</v>
      </c>
      <c r="K333" s="475">
        <v>920</v>
      </c>
      <c r="L333" s="474">
        <v>1630</v>
      </c>
      <c r="M333" s="473" t="s">
        <v>50</v>
      </c>
      <c r="N333" s="475">
        <v>870</v>
      </c>
      <c r="O333" s="474">
        <v>1580</v>
      </c>
      <c r="P333" s="473" t="s">
        <v>50</v>
      </c>
      <c r="Q333" s="380"/>
      <c r="R333" s="392"/>
      <c r="S333" s="455"/>
      <c r="T333" s="1082"/>
      <c r="U333" s="581"/>
      <c r="V333" s="488"/>
      <c r="W333" s="1032"/>
      <c r="X333" s="490"/>
      <c r="Y333" s="489"/>
      <c r="Z333" s="1035"/>
      <c r="AA333" s="488"/>
      <c r="AB333" s="1192"/>
      <c r="AC333" s="392"/>
      <c r="AD333" s="392"/>
      <c r="AE333" s="1082"/>
      <c r="AF333" s="464"/>
      <c r="AG333" s="1193"/>
      <c r="AH333" s="429" t="s">
        <v>52</v>
      </c>
      <c r="AI333" s="470">
        <v>2200</v>
      </c>
      <c r="AJ333" s="469">
        <v>2400</v>
      </c>
      <c r="AK333" s="471">
        <v>1500</v>
      </c>
      <c r="AL333" s="469">
        <v>1500</v>
      </c>
      <c r="AM333" s="1194"/>
      <c r="AN333" s="429" t="s">
        <v>51</v>
      </c>
      <c r="AO333" s="470">
        <v>2600</v>
      </c>
      <c r="AP333" s="469">
        <v>2900</v>
      </c>
      <c r="AQ333" s="468">
        <v>1800</v>
      </c>
      <c r="AR333" s="467">
        <v>1800</v>
      </c>
      <c r="AS333" s="1032"/>
      <c r="AT333" s="488"/>
      <c r="AU333" s="485"/>
      <c r="AV333" s="571"/>
      <c r="AW333" s="1032"/>
      <c r="AX333" s="1196"/>
      <c r="AY333" s="1032"/>
      <c r="AZ333" s="1199"/>
      <c r="BA333" s="1032"/>
      <c r="BB333" s="488"/>
      <c r="BC333" s="1032"/>
      <c r="BD333" s="1206">
        <v>0.06</v>
      </c>
      <c r="BE333" s="1032"/>
      <c r="BF333" s="466">
        <v>10</v>
      </c>
      <c r="BG333" s="1032"/>
      <c r="BH333" s="466">
        <v>40</v>
      </c>
      <c r="BI333" s="1032"/>
      <c r="BJ333" s="466">
        <v>20</v>
      </c>
      <c r="BK333" s="1032"/>
      <c r="BL333" s="1196"/>
      <c r="BM333" s="1032"/>
      <c r="BN333" s="1199"/>
      <c r="BO333" s="1032"/>
      <c r="BP333" s="1206">
        <v>0.96</v>
      </c>
      <c r="BQ333" s="457"/>
      <c r="BR333" s="412"/>
      <c r="BS333" s="581"/>
      <c r="BT333" s="580"/>
      <c r="BU333" s="580"/>
      <c r="BV333" s="1056"/>
      <c r="BW333" s="364"/>
      <c r="BX333" s="364"/>
      <c r="BY333" s="364"/>
      <c r="BZ333" s="364"/>
      <c r="CA333" s="364"/>
      <c r="CB333" s="364"/>
      <c r="CC333" s="364"/>
      <c r="CD333" s="364"/>
      <c r="CE333" s="364"/>
      <c r="CF333" s="364"/>
      <c r="CG333" s="364"/>
      <c r="CH333" s="364"/>
      <c r="CI333" s="364"/>
    </row>
    <row r="334" spans="1:87" s="374" customFormat="1" ht="12.75" customHeight="1">
      <c r="A334" s="1061"/>
      <c r="B334" s="1191"/>
      <c r="C334" s="1205"/>
      <c r="D334" s="389" t="s">
        <v>3519</v>
      </c>
      <c r="E334" s="388"/>
      <c r="F334" s="387">
        <v>174770</v>
      </c>
      <c r="G334" s="386"/>
      <c r="H334" s="387">
        <v>169920</v>
      </c>
      <c r="I334" s="386"/>
      <c r="J334" s="583" t="s">
        <v>3595</v>
      </c>
      <c r="K334" s="383">
        <v>1630</v>
      </c>
      <c r="L334" s="385"/>
      <c r="M334" s="384" t="s">
        <v>50</v>
      </c>
      <c r="N334" s="383">
        <v>1580</v>
      </c>
      <c r="O334" s="385"/>
      <c r="P334" s="384" t="s">
        <v>50</v>
      </c>
      <c r="Q334" s="380"/>
      <c r="R334" s="392"/>
      <c r="S334" s="487"/>
      <c r="T334" s="1082"/>
      <c r="U334" s="581"/>
      <c r="V334" s="593" t="s">
        <v>67</v>
      </c>
      <c r="W334" s="1032"/>
      <c r="X334" s="596" t="s">
        <v>67</v>
      </c>
      <c r="Y334" s="602"/>
      <c r="Z334" s="1035"/>
      <c r="AA334" s="593"/>
      <c r="AB334" s="1192"/>
      <c r="AC334" s="392"/>
      <c r="AD334" s="392"/>
      <c r="AE334" s="1082"/>
      <c r="AF334" s="464"/>
      <c r="AG334" s="1193"/>
      <c r="AH334" s="586" t="s">
        <v>49</v>
      </c>
      <c r="AI334" s="462">
        <v>2100</v>
      </c>
      <c r="AJ334" s="461">
        <v>2300</v>
      </c>
      <c r="AK334" s="463">
        <v>1500</v>
      </c>
      <c r="AL334" s="461">
        <v>1500</v>
      </c>
      <c r="AM334" s="1194"/>
      <c r="AN334" s="586" t="s">
        <v>48</v>
      </c>
      <c r="AO334" s="462">
        <v>2400</v>
      </c>
      <c r="AP334" s="461">
        <v>2600</v>
      </c>
      <c r="AQ334" s="460">
        <v>1600</v>
      </c>
      <c r="AR334" s="459">
        <v>1600</v>
      </c>
      <c r="AS334" s="1032"/>
      <c r="AT334" s="593" t="s">
        <v>21</v>
      </c>
      <c r="AU334" s="485"/>
      <c r="AV334" s="414"/>
      <c r="AW334" s="1032"/>
      <c r="AX334" s="1197"/>
      <c r="AY334" s="1032"/>
      <c r="AZ334" s="1200"/>
      <c r="BA334" s="1032"/>
      <c r="BB334" s="593"/>
      <c r="BC334" s="1032"/>
      <c r="BD334" s="1207"/>
      <c r="BE334" s="1032"/>
      <c r="BF334" s="604"/>
      <c r="BG334" s="1032"/>
      <c r="BH334" s="458" t="s">
        <v>3692</v>
      </c>
      <c r="BI334" s="1032"/>
      <c r="BJ334" s="458" t="s">
        <v>3692</v>
      </c>
      <c r="BK334" s="1032"/>
      <c r="BL334" s="1197"/>
      <c r="BM334" s="1032"/>
      <c r="BN334" s="1200"/>
      <c r="BO334" s="1032"/>
      <c r="BP334" s="1206"/>
      <c r="BQ334" s="457"/>
      <c r="BR334" s="412"/>
      <c r="BS334" s="581"/>
      <c r="BT334" s="580"/>
      <c r="BU334" s="580"/>
      <c r="BV334" s="1056"/>
      <c r="BW334" s="364"/>
      <c r="BX334" s="364"/>
      <c r="BY334" s="364"/>
      <c r="BZ334" s="364"/>
      <c r="CA334" s="364"/>
      <c r="CB334" s="364"/>
      <c r="CC334" s="364"/>
      <c r="CD334" s="364"/>
      <c r="CE334" s="364"/>
      <c r="CF334" s="364"/>
      <c r="CG334" s="364"/>
      <c r="CH334" s="364"/>
      <c r="CI334" s="364"/>
    </row>
    <row r="335" spans="1:87" s="374" customFormat="1" ht="12.75" customHeight="1">
      <c r="A335" s="1061"/>
      <c r="B335" s="1190" t="s">
        <v>3528</v>
      </c>
      <c r="C335" s="1076" t="s">
        <v>59</v>
      </c>
      <c r="D335" s="402" t="s">
        <v>3470</v>
      </c>
      <c r="E335" s="388"/>
      <c r="F335" s="401">
        <v>36280</v>
      </c>
      <c r="G335" s="400">
        <v>43430</v>
      </c>
      <c r="H335" s="401">
        <v>31870</v>
      </c>
      <c r="I335" s="400">
        <v>39020</v>
      </c>
      <c r="J335" s="583" t="s">
        <v>3595</v>
      </c>
      <c r="K335" s="399">
        <v>330</v>
      </c>
      <c r="L335" s="398">
        <v>400</v>
      </c>
      <c r="M335" s="397" t="s">
        <v>50</v>
      </c>
      <c r="N335" s="399">
        <v>290</v>
      </c>
      <c r="O335" s="398">
        <v>360</v>
      </c>
      <c r="P335" s="397" t="s">
        <v>50</v>
      </c>
      <c r="Q335" s="583" t="s">
        <v>3595</v>
      </c>
      <c r="R335" s="396">
        <v>7150</v>
      </c>
      <c r="S335" s="484">
        <v>70</v>
      </c>
      <c r="T335" s="1082"/>
      <c r="U335" s="581"/>
      <c r="V335" s="593">
        <v>514400</v>
      </c>
      <c r="W335" s="1032"/>
      <c r="X335" s="596">
        <v>5140</v>
      </c>
      <c r="Y335" s="485"/>
      <c r="Z335" s="1035"/>
      <c r="AA335" s="596"/>
      <c r="AB335" s="1192"/>
      <c r="AC335" s="392"/>
      <c r="AD335" s="392"/>
      <c r="AE335" s="1082"/>
      <c r="AF335" s="464"/>
      <c r="AG335" s="1193" t="s">
        <v>3595</v>
      </c>
      <c r="AH335" s="483" t="s">
        <v>58</v>
      </c>
      <c r="AI335" s="482">
        <v>2700</v>
      </c>
      <c r="AJ335" s="481">
        <v>3000</v>
      </c>
      <c r="AK335" s="471">
        <v>1900</v>
      </c>
      <c r="AL335" s="469">
        <v>1900</v>
      </c>
      <c r="AM335" s="1194" t="s">
        <v>3595</v>
      </c>
      <c r="AN335" s="483" t="s">
        <v>57</v>
      </c>
      <c r="AO335" s="482">
        <v>6100</v>
      </c>
      <c r="AP335" s="481">
        <v>6800</v>
      </c>
      <c r="AQ335" s="468">
        <v>4200</v>
      </c>
      <c r="AR335" s="467">
        <v>4200</v>
      </c>
      <c r="AS335" s="1032"/>
      <c r="AT335" s="593">
        <v>3920</v>
      </c>
      <c r="AU335" s="1194" t="s">
        <v>3595</v>
      </c>
      <c r="AV335" s="1209">
        <v>4500</v>
      </c>
      <c r="AW335" s="1032" t="s">
        <v>3595</v>
      </c>
      <c r="AX335" s="1195">
        <v>1960</v>
      </c>
      <c r="AY335" s="1032" t="s">
        <v>3595</v>
      </c>
      <c r="AZ335" s="1198">
        <v>20</v>
      </c>
      <c r="BA335" s="1032"/>
      <c r="BB335" s="593"/>
      <c r="BC335" s="1032" t="s">
        <v>3601</v>
      </c>
      <c r="BD335" s="1202" t="s">
        <v>56</v>
      </c>
      <c r="BE335" s="1032" t="s">
        <v>3601</v>
      </c>
      <c r="BF335" s="390"/>
      <c r="BG335" s="1032" t="s">
        <v>3601</v>
      </c>
      <c r="BH335" s="390"/>
      <c r="BI335" s="1032" t="s">
        <v>3601</v>
      </c>
      <c r="BJ335" s="390"/>
      <c r="BK335" s="1032" t="s">
        <v>3595</v>
      </c>
      <c r="BL335" s="1195">
        <v>2250</v>
      </c>
      <c r="BM335" s="1032" t="s">
        <v>8</v>
      </c>
      <c r="BN335" s="1198">
        <v>20</v>
      </c>
      <c r="BO335" s="1032"/>
      <c r="BP335" s="1202" t="s">
        <v>3693</v>
      </c>
      <c r="BQ335" s="457"/>
      <c r="BR335" s="412"/>
      <c r="BS335" s="581"/>
      <c r="BT335" s="580"/>
      <c r="BU335" s="580"/>
      <c r="BV335" s="1056"/>
      <c r="BW335" s="364"/>
      <c r="BX335" s="364"/>
      <c r="BY335" s="364"/>
      <c r="BZ335" s="364"/>
      <c r="CA335" s="364"/>
      <c r="CB335" s="364"/>
      <c r="CC335" s="364"/>
      <c r="CD335" s="364"/>
      <c r="CE335" s="364"/>
      <c r="CF335" s="364"/>
      <c r="CG335" s="364"/>
      <c r="CH335" s="364"/>
      <c r="CI335" s="364"/>
    </row>
    <row r="336" spans="1:87" s="374" customFormat="1" ht="12.75" customHeight="1">
      <c r="A336" s="1061"/>
      <c r="B336" s="1191"/>
      <c r="C336" s="1077"/>
      <c r="D336" s="478" t="s">
        <v>3469</v>
      </c>
      <c r="E336" s="388"/>
      <c r="F336" s="477">
        <v>43430</v>
      </c>
      <c r="G336" s="476">
        <v>101320</v>
      </c>
      <c r="H336" s="477">
        <v>39020</v>
      </c>
      <c r="I336" s="476">
        <v>96910</v>
      </c>
      <c r="J336" s="583" t="s">
        <v>3595</v>
      </c>
      <c r="K336" s="475">
        <v>400</v>
      </c>
      <c r="L336" s="474">
        <v>900</v>
      </c>
      <c r="M336" s="473" t="s">
        <v>50</v>
      </c>
      <c r="N336" s="475">
        <v>360</v>
      </c>
      <c r="O336" s="474">
        <v>860</v>
      </c>
      <c r="P336" s="473" t="s">
        <v>50</v>
      </c>
      <c r="Q336" s="583" t="s">
        <v>3595</v>
      </c>
      <c r="R336" s="383">
        <v>7150</v>
      </c>
      <c r="S336" s="480">
        <v>70</v>
      </c>
      <c r="T336" s="1082"/>
      <c r="U336" s="581"/>
      <c r="V336" s="488"/>
      <c r="W336" s="1032"/>
      <c r="X336" s="490"/>
      <c r="Y336" s="489"/>
      <c r="Z336" s="1035"/>
      <c r="AA336" s="488"/>
      <c r="AB336" s="1192"/>
      <c r="AC336" s="392"/>
      <c r="AD336" s="392"/>
      <c r="AE336" s="1082"/>
      <c r="AF336" s="464"/>
      <c r="AG336" s="1193"/>
      <c r="AH336" s="429" t="s">
        <v>55</v>
      </c>
      <c r="AI336" s="470">
        <v>2600</v>
      </c>
      <c r="AJ336" s="469">
        <v>2800</v>
      </c>
      <c r="AK336" s="471">
        <v>1800</v>
      </c>
      <c r="AL336" s="469">
        <v>1800</v>
      </c>
      <c r="AM336" s="1194"/>
      <c r="AN336" s="429" t="s">
        <v>54</v>
      </c>
      <c r="AO336" s="470">
        <v>3300</v>
      </c>
      <c r="AP336" s="469">
        <v>3700</v>
      </c>
      <c r="AQ336" s="468">
        <v>2300</v>
      </c>
      <c r="AR336" s="467">
        <v>2300</v>
      </c>
      <c r="AS336" s="1032"/>
      <c r="AT336" s="488"/>
      <c r="AU336" s="1194"/>
      <c r="AV336" s="1210"/>
      <c r="AW336" s="1032"/>
      <c r="AX336" s="1196"/>
      <c r="AY336" s="1032"/>
      <c r="AZ336" s="1199"/>
      <c r="BA336" s="1032"/>
      <c r="BB336" s="488"/>
      <c r="BC336" s="1032"/>
      <c r="BD336" s="1203"/>
      <c r="BE336" s="1032"/>
      <c r="BF336" s="479">
        <v>1150</v>
      </c>
      <c r="BG336" s="1032"/>
      <c r="BH336" s="479">
        <v>3900</v>
      </c>
      <c r="BI336" s="1032"/>
      <c r="BJ336" s="479">
        <v>2430</v>
      </c>
      <c r="BK336" s="1032"/>
      <c r="BL336" s="1196"/>
      <c r="BM336" s="1032"/>
      <c r="BN336" s="1199"/>
      <c r="BO336" s="1032"/>
      <c r="BP336" s="1203"/>
      <c r="BQ336" s="457"/>
      <c r="BR336" s="412"/>
      <c r="BS336" s="581"/>
      <c r="BT336" s="580"/>
      <c r="BU336" s="580"/>
      <c r="BV336" s="1056"/>
      <c r="BW336" s="364"/>
      <c r="BX336" s="364"/>
      <c r="BY336" s="364"/>
      <c r="BZ336" s="364"/>
      <c r="CA336" s="364"/>
      <c r="CB336" s="364"/>
      <c r="CC336" s="364"/>
      <c r="CD336" s="364"/>
      <c r="CE336" s="364"/>
      <c r="CF336" s="364"/>
      <c r="CG336" s="364"/>
      <c r="CH336" s="364"/>
      <c r="CI336" s="364"/>
    </row>
    <row r="337" spans="1:87" s="374" customFormat="1" ht="12.75" customHeight="1">
      <c r="A337" s="1061"/>
      <c r="B337" s="1191"/>
      <c r="C337" s="1204" t="s">
        <v>53</v>
      </c>
      <c r="D337" s="478" t="s">
        <v>3520</v>
      </c>
      <c r="E337" s="388"/>
      <c r="F337" s="477">
        <v>101320</v>
      </c>
      <c r="G337" s="476">
        <v>172860</v>
      </c>
      <c r="H337" s="477">
        <v>96910</v>
      </c>
      <c r="I337" s="476">
        <v>168450</v>
      </c>
      <c r="J337" s="583" t="s">
        <v>3595</v>
      </c>
      <c r="K337" s="475">
        <v>900</v>
      </c>
      <c r="L337" s="474">
        <v>1610</v>
      </c>
      <c r="M337" s="473" t="s">
        <v>50</v>
      </c>
      <c r="N337" s="475">
        <v>860</v>
      </c>
      <c r="O337" s="474">
        <v>1570</v>
      </c>
      <c r="P337" s="473" t="s">
        <v>50</v>
      </c>
      <c r="Q337" s="380"/>
      <c r="R337" s="392"/>
      <c r="S337" s="455"/>
      <c r="T337" s="1082"/>
      <c r="U337" s="581"/>
      <c r="V337" s="593" t="s">
        <v>66</v>
      </c>
      <c r="W337" s="1032"/>
      <c r="X337" s="596" t="s">
        <v>66</v>
      </c>
      <c r="Y337" s="602"/>
      <c r="Z337" s="1035"/>
      <c r="AA337" s="593"/>
      <c r="AB337" s="1192"/>
      <c r="AC337" s="392"/>
      <c r="AD337" s="392"/>
      <c r="AE337" s="1082"/>
      <c r="AF337" s="464"/>
      <c r="AG337" s="1193"/>
      <c r="AH337" s="429" t="s">
        <v>52</v>
      </c>
      <c r="AI337" s="470">
        <v>2400</v>
      </c>
      <c r="AJ337" s="469">
        <v>2700</v>
      </c>
      <c r="AK337" s="471">
        <v>1700</v>
      </c>
      <c r="AL337" s="469">
        <v>1700</v>
      </c>
      <c r="AM337" s="1194"/>
      <c r="AN337" s="429" t="s">
        <v>51</v>
      </c>
      <c r="AO337" s="470">
        <v>2900</v>
      </c>
      <c r="AP337" s="469">
        <v>3200</v>
      </c>
      <c r="AQ337" s="468">
        <v>2000</v>
      </c>
      <c r="AR337" s="467">
        <v>2000</v>
      </c>
      <c r="AS337" s="1032"/>
      <c r="AT337" s="593" t="s">
        <v>39</v>
      </c>
      <c r="AU337" s="485"/>
      <c r="AV337" s="571"/>
      <c r="AW337" s="1032"/>
      <c r="AX337" s="1196"/>
      <c r="AY337" s="1032"/>
      <c r="AZ337" s="1199"/>
      <c r="BA337" s="1032"/>
      <c r="BB337" s="593"/>
      <c r="BC337" s="1032"/>
      <c r="BD337" s="1206">
        <v>0.06</v>
      </c>
      <c r="BE337" s="1032"/>
      <c r="BF337" s="466">
        <v>10</v>
      </c>
      <c r="BG337" s="1032"/>
      <c r="BH337" s="466">
        <v>30</v>
      </c>
      <c r="BI337" s="1032"/>
      <c r="BJ337" s="466">
        <v>20</v>
      </c>
      <c r="BK337" s="1032"/>
      <c r="BL337" s="1196"/>
      <c r="BM337" s="1032"/>
      <c r="BN337" s="1199"/>
      <c r="BO337" s="1032"/>
      <c r="BP337" s="1206">
        <v>0.95</v>
      </c>
      <c r="BQ337" s="457"/>
      <c r="BR337" s="412"/>
      <c r="BS337" s="581"/>
      <c r="BT337" s="580"/>
      <c r="BU337" s="580"/>
      <c r="BV337" s="1056"/>
      <c r="BW337" s="364"/>
      <c r="BX337" s="364"/>
      <c r="BY337" s="364"/>
      <c r="BZ337" s="364"/>
      <c r="CA337" s="364"/>
      <c r="CB337" s="364"/>
      <c r="CC337" s="364"/>
      <c r="CD337" s="364"/>
      <c r="CE337" s="364"/>
      <c r="CF337" s="364"/>
      <c r="CG337" s="364"/>
      <c r="CH337" s="364"/>
      <c r="CI337" s="364"/>
    </row>
    <row r="338" spans="1:87" s="374" customFormat="1" ht="12.75" customHeight="1">
      <c r="A338" s="1061"/>
      <c r="B338" s="1191"/>
      <c r="C338" s="1205"/>
      <c r="D338" s="389" t="s">
        <v>3519</v>
      </c>
      <c r="E338" s="388"/>
      <c r="F338" s="387">
        <v>172860</v>
      </c>
      <c r="G338" s="386"/>
      <c r="H338" s="387">
        <v>168450</v>
      </c>
      <c r="I338" s="386"/>
      <c r="J338" s="583" t="s">
        <v>3595</v>
      </c>
      <c r="K338" s="383">
        <v>1610</v>
      </c>
      <c r="L338" s="385"/>
      <c r="M338" s="384" t="s">
        <v>50</v>
      </c>
      <c r="N338" s="383">
        <v>1570</v>
      </c>
      <c r="O338" s="385"/>
      <c r="P338" s="384" t="s">
        <v>50</v>
      </c>
      <c r="Q338" s="380"/>
      <c r="R338" s="392"/>
      <c r="S338" s="487"/>
      <c r="T338" s="1082"/>
      <c r="U338" s="581"/>
      <c r="V338" s="593">
        <v>549400</v>
      </c>
      <c r="W338" s="1032"/>
      <c r="X338" s="596">
        <v>5490</v>
      </c>
      <c r="Y338" s="485"/>
      <c r="Z338" s="1035"/>
      <c r="AA338" s="596"/>
      <c r="AB338" s="1192"/>
      <c r="AC338" s="392"/>
      <c r="AD338" s="392"/>
      <c r="AE338" s="1082"/>
      <c r="AF338" s="464"/>
      <c r="AG338" s="1193"/>
      <c r="AH338" s="586" t="s">
        <v>49</v>
      </c>
      <c r="AI338" s="462">
        <v>2300</v>
      </c>
      <c r="AJ338" s="461">
        <v>2600</v>
      </c>
      <c r="AK338" s="463">
        <v>1600</v>
      </c>
      <c r="AL338" s="461">
        <v>1600</v>
      </c>
      <c r="AM338" s="1194"/>
      <c r="AN338" s="586" t="s">
        <v>48</v>
      </c>
      <c r="AO338" s="462">
        <v>2600</v>
      </c>
      <c r="AP338" s="461">
        <v>2900</v>
      </c>
      <c r="AQ338" s="460">
        <v>1800</v>
      </c>
      <c r="AR338" s="459">
        <v>1800</v>
      </c>
      <c r="AS338" s="1032"/>
      <c r="AT338" s="593">
        <v>3660</v>
      </c>
      <c r="AU338" s="485"/>
      <c r="AV338" s="414"/>
      <c r="AW338" s="1032"/>
      <c r="AX338" s="1197"/>
      <c r="AY338" s="1032"/>
      <c r="AZ338" s="1200"/>
      <c r="BA338" s="1032"/>
      <c r="BB338" s="593"/>
      <c r="BC338" s="1032"/>
      <c r="BD338" s="1207"/>
      <c r="BE338" s="1032"/>
      <c r="BF338" s="604"/>
      <c r="BG338" s="1032"/>
      <c r="BH338" s="458" t="s">
        <v>3692</v>
      </c>
      <c r="BI338" s="1032"/>
      <c r="BJ338" s="458" t="s">
        <v>3692</v>
      </c>
      <c r="BK338" s="1032"/>
      <c r="BL338" s="1197"/>
      <c r="BM338" s="1032"/>
      <c r="BN338" s="1200"/>
      <c r="BO338" s="1032"/>
      <c r="BP338" s="1206"/>
      <c r="BQ338" s="457"/>
      <c r="BR338" s="412"/>
      <c r="BS338" s="581"/>
      <c r="BT338" s="580"/>
      <c r="BU338" s="580"/>
      <c r="BV338" s="1056"/>
      <c r="BW338" s="364"/>
      <c r="BX338" s="364"/>
      <c r="BY338" s="364"/>
      <c r="BZ338" s="364"/>
      <c r="CA338" s="364"/>
      <c r="CB338" s="364"/>
      <c r="CC338" s="364"/>
      <c r="CD338" s="364"/>
      <c r="CE338" s="364"/>
      <c r="CF338" s="364"/>
      <c r="CG338" s="364"/>
      <c r="CH338" s="364"/>
      <c r="CI338" s="364"/>
    </row>
    <row r="339" spans="1:87" s="374" customFormat="1" ht="12.75" customHeight="1">
      <c r="A339" s="1061"/>
      <c r="B339" s="1190" t="s">
        <v>3527</v>
      </c>
      <c r="C339" s="1076" t="s">
        <v>59</v>
      </c>
      <c r="D339" s="402" t="s">
        <v>3470</v>
      </c>
      <c r="E339" s="388"/>
      <c r="F339" s="401">
        <v>34650</v>
      </c>
      <c r="G339" s="400">
        <v>41800</v>
      </c>
      <c r="H339" s="401">
        <v>30610</v>
      </c>
      <c r="I339" s="400">
        <v>37760</v>
      </c>
      <c r="J339" s="583" t="s">
        <v>3595</v>
      </c>
      <c r="K339" s="399">
        <v>320</v>
      </c>
      <c r="L339" s="398">
        <v>390</v>
      </c>
      <c r="M339" s="397" t="s">
        <v>50</v>
      </c>
      <c r="N339" s="399">
        <v>280</v>
      </c>
      <c r="O339" s="398">
        <v>350</v>
      </c>
      <c r="P339" s="397" t="s">
        <v>50</v>
      </c>
      <c r="Q339" s="583" t="s">
        <v>3595</v>
      </c>
      <c r="R339" s="396">
        <v>7150</v>
      </c>
      <c r="S339" s="484">
        <v>70</v>
      </c>
      <c r="T339" s="1082"/>
      <c r="U339" s="581"/>
      <c r="V339" s="488"/>
      <c r="W339" s="1032"/>
      <c r="X339" s="490"/>
      <c r="Y339" s="489"/>
      <c r="Z339" s="1035"/>
      <c r="AA339" s="488"/>
      <c r="AB339" s="1192"/>
      <c r="AC339" s="392"/>
      <c r="AD339" s="392"/>
      <c r="AE339" s="1082"/>
      <c r="AF339" s="464"/>
      <c r="AG339" s="1193" t="s">
        <v>3595</v>
      </c>
      <c r="AH339" s="483" t="s">
        <v>58</v>
      </c>
      <c r="AI339" s="482">
        <v>2500</v>
      </c>
      <c r="AJ339" s="481">
        <v>2700</v>
      </c>
      <c r="AK339" s="471">
        <v>1700</v>
      </c>
      <c r="AL339" s="469">
        <v>1700</v>
      </c>
      <c r="AM339" s="1194" t="s">
        <v>3595</v>
      </c>
      <c r="AN339" s="483" t="s">
        <v>57</v>
      </c>
      <c r="AO339" s="482">
        <v>5500</v>
      </c>
      <c r="AP339" s="481">
        <v>6200</v>
      </c>
      <c r="AQ339" s="468">
        <v>3900</v>
      </c>
      <c r="AR339" s="467">
        <v>3900</v>
      </c>
      <c r="AS339" s="1032"/>
      <c r="AT339" s="488"/>
      <c r="AU339" s="1194" t="s">
        <v>3595</v>
      </c>
      <c r="AV339" s="1209">
        <v>4500</v>
      </c>
      <c r="AW339" s="1032" t="s">
        <v>3595</v>
      </c>
      <c r="AX339" s="1195">
        <v>1800</v>
      </c>
      <c r="AY339" s="1032" t="s">
        <v>3595</v>
      </c>
      <c r="AZ339" s="1198">
        <v>10</v>
      </c>
      <c r="BA339" s="1032"/>
      <c r="BB339" s="488"/>
      <c r="BC339" s="1032" t="s">
        <v>3601</v>
      </c>
      <c r="BD339" s="1202" t="s">
        <v>56</v>
      </c>
      <c r="BE339" s="1032" t="s">
        <v>3601</v>
      </c>
      <c r="BF339" s="390"/>
      <c r="BG339" s="1032" t="s">
        <v>3601</v>
      </c>
      <c r="BH339" s="390"/>
      <c r="BI339" s="1032" t="s">
        <v>3601</v>
      </c>
      <c r="BJ339" s="390"/>
      <c r="BK339" s="1032" t="s">
        <v>3595</v>
      </c>
      <c r="BL339" s="1195">
        <v>2060</v>
      </c>
      <c r="BM339" s="1032" t="s">
        <v>8</v>
      </c>
      <c r="BN339" s="1198">
        <v>20</v>
      </c>
      <c r="BO339" s="1032"/>
      <c r="BP339" s="1202" t="s">
        <v>3693</v>
      </c>
      <c r="BQ339" s="457"/>
      <c r="BR339" s="412"/>
      <c r="BS339" s="581"/>
      <c r="BT339" s="580"/>
      <c r="BU339" s="580"/>
      <c r="BV339" s="1056"/>
      <c r="BW339" s="364"/>
      <c r="BX339" s="364"/>
      <c r="BY339" s="364"/>
      <c r="BZ339" s="364"/>
      <c r="CA339" s="364"/>
      <c r="CB339" s="364"/>
      <c r="CC339" s="364"/>
      <c r="CD339" s="364"/>
      <c r="CE339" s="364"/>
      <c r="CF339" s="364"/>
      <c r="CG339" s="364"/>
      <c r="CH339" s="364"/>
      <c r="CI339" s="364"/>
    </row>
    <row r="340" spans="1:87" s="374" customFormat="1" ht="12.75" customHeight="1">
      <c r="A340" s="1061"/>
      <c r="B340" s="1191"/>
      <c r="C340" s="1077"/>
      <c r="D340" s="478" t="s">
        <v>3469</v>
      </c>
      <c r="E340" s="388"/>
      <c r="F340" s="477">
        <v>41800</v>
      </c>
      <c r="G340" s="476">
        <v>99690</v>
      </c>
      <c r="H340" s="477">
        <v>37760</v>
      </c>
      <c r="I340" s="476">
        <v>95650</v>
      </c>
      <c r="J340" s="583" t="s">
        <v>3595</v>
      </c>
      <c r="K340" s="475">
        <v>390</v>
      </c>
      <c r="L340" s="474">
        <v>890</v>
      </c>
      <c r="M340" s="473" t="s">
        <v>50</v>
      </c>
      <c r="N340" s="475">
        <v>350</v>
      </c>
      <c r="O340" s="474">
        <v>850</v>
      </c>
      <c r="P340" s="473" t="s">
        <v>50</v>
      </c>
      <c r="Q340" s="583" t="s">
        <v>3595</v>
      </c>
      <c r="R340" s="383">
        <v>7150</v>
      </c>
      <c r="S340" s="480">
        <v>70</v>
      </c>
      <c r="T340" s="1082"/>
      <c r="U340" s="581"/>
      <c r="V340" s="593" t="s">
        <v>65</v>
      </c>
      <c r="W340" s="1032"/>
      <c r="X340" s="596" t="s">
        <v>65</v>
      </c>
      <c r="Y340" s="602"/>
      <c r="Z340" s="1035"/>
      <c r="AA340" s="593"/>
      <c r="AB340" s="1192"/>
      <c r="AC340" s="392"/>
      <c r="AD340" s="392"/>
      <c r="AE340" s="1082"/>
      <c r="AF340" s="464"/>
      <c r="AG340" s="1193"/>
      <c r="AH340" s="429" t="s">
        <v>55</v>
      </c>
      <c r="AI340" s="470">
        <v>2400</v>
      </c>
      <c r="AJ340" s="469">
        <v>2600</v>
      </c>
      <c r="AK340" s="471">
        <v>1600</v>
      </c>
      <c r="AL340" s="469">
        <v>1600</v>
      </c>
      <c r="AM340" s="1194"/>
      <c r="AN340" s="429" t="s">
        <v>54</v>
      </c>
      <c r="AO340" s="470">
        <v>3000</v>
      </c>
      <c r="AP340" s="469">
        <v>3400</v>
      </c>
      <c r="AQ340" s="468">
        <v>2100</v>
      </c>
      <c r="AR340" s="467">
        <v>2100</v>
      </c>
      <c r="AS340" s="1032"/>
      <c r="AT340" s="593" t="s">
        <v>22</v>
      </c>
      <c r="AU340" s="1194"/>
      <c r="AV340" s="1210"/>
      <c r="AW340" s="1032"/>
      <c r="AX340" s="1196"/>
      <c r="AY340" s="1032"/>
      <c r="AZ340" s="1199"/>
      <c r="BA340" s="1032"/>
      <c r="BB340" s="593"/>
      <c r="BC340" s="1032"/>
      <c r="BD340" s="1203"/>
      <c r="BE340" s="1032"/>
      <c r="BF340" s="479">
        <v>1060</v>
      </c>
      <c r="BG340" s="1032"/>
      <c r="BH340" s="479">
        <v>3570</v>
      </c>
      <c r="BI340" s="1032"/>
      <c r="BJ340" s="479">
        <v>2230</v>
      </c>
      <c r="BK340" s="1032"/>
      <c r="BL340" s="1196"/>
      <c r="BM340" s="1032"/>
      <c r="BN340" s="1199"/>
      <c r="BO340" s="1032"/>
      <c r="BP340" s="1203"/>
      <c r="BQ340" s="457"/>
      <c r="BR340" s="412"/>
      <c r="BS340" s="581"/>
      <c r="BT340" s="580"/>
      <c r="BU340" s="580"/>
      <c r="BV340" s="1056"/>
      <c r="BW340" s="364"/>
      <c r="BX340" s="364"/>
      <c r="BY340" s="364"/>
      <c r="BZ340" s="364"/>
      <c r="CA340" s="364"/>
      <c r="CB340" s="364"/>
      <c r="CC340" s="364"/>
      <c r="CD340" s="364"/>
      <c r="CE340" s="364"/>
      <c r="CF340" s="364"/>
      <c r="CG340" s="364"/>
      <c r="CH340" s="364"/>
      <c r="CI340" s="364"/>
    </row>
    <row r="341" spans="1:87" s="374" customFormat="1" ht="12.75" customHeight="1">
      <c r="A341" s="1061"/>
      <c r="B341" s="1191"/>
      <c r="C341" s="1204" t="s">
        <v>53</v>
      </c>
      <c r="D341" s="478" t="s">
        <v>3520</v>
      </c>
      <c r="E341" s="388"/>
      <c r="F341" s="477">
        <v>99690</v>
      </c>
      <c r="G341" s="476">
        <v>171230</v>
      </c>
      <c r="H341" s="477">
        <v>95650</v>
      </c>
      <c r="I341" s="476">
        <v>167190</v>
      </c>
      <c r="J341" s="583" t="s">
        <v>3595</v>
      </c>
      <c r="K341" s="475">
        <v>890</v>
      </c>
      <c r="L341" s="474">
        <v>1600</v>
      </c>
      <c r="M341" s="473" t="s">
        <v>50</v>
      </c>
      <c r="N341" s="475">
        <v>850</v>
      </c>
      <c r="O341" s="474">
        <v>1560</v>
      </c>
      <c r="P341" s="473" t="s">
        <v>50</v>
      </c>
      <c r="Q341" s="380"/>
      <c r="R341" s="392"/>
      <c r="S341" s="455"/>
      <c r="T341" s="1082"/>
      <c r="U341" s="581"/>
      <c r="V341" s="593">
        <v>584400</v>
      </c>
      <c r="W341" s="1032"/>
      <c r="X341" s="596">
        <v>5840</v>
      </c>
      <c r="Y341" s="485"/>
      <c r="Z341" s="1035"/>
      <c r="AA341" s="596"/>
      <c r="AB341" s="1192"/>
      <c r="AC341" s="392"/>
      <c r="AD341" s="392"/>
      <c r="AE341" s="1082"/>
      <c r="AF341" s="464"/>
      <c r="AG341" s="1193"/>
      <c r="AH341" s="429" t="s">
        <v>52</v>
      </c>
      <c r="AI341" s="470">
        <v>2200</v>
      </c>
      <c r="AJ341" s="469">
        <v>2400</v>
      </c>
      <c r="AK341" s="471">
        <v>1500</v>
      </c>
      <c r="AL341" s="469">
        <v>1500</v>
      </c>
      <c r="AM341" s="1194"/>
      <c r="AN341" s="429" t="s">
        <v>51</v>
      </c>
      <c r="AO341" s="470">
        <v>2600</v>
      </c>
      <c r="AP341" s="469">
        <v>2900</v>
      </c>
      <c r="AQ341" s="468">
        <v>1800</v>
      </c>
      <c r="AR341" s="467">
        <v>1800</v>
      </c>
      <c r="AS341" s="1032"/>
      <c r="AT341" s="593">
        <v>3160</v>
      </c>
      <c r="AU341" s="485"/>
      <c r="AV341" s="571"/>
      <c r="AW341" s="1032"/>
      <c r="AX341" s="1196"/>
      <c r="AY341" s="1032"/>
      <c r="AZ341" s="1199"/>
      <c r="BA341" s="1032"/>
      <c r="BB341" s="593"/>
      <c r="BC341" s="1032"/>
      <c r="BD341" s="1206">
        <v>0.06</v>
      </c>
      <c r="BE341" s="1032"/>
      <c r="BF341" s="466">
        <v>10</v>
      </c>
      <c r="BG341" s="1032"/>
      <c r="BH341" s="466">
        <v>30</v>
      </c>
      <c r="BI341" s="1032"/>
      <c r="BJ341" s="466">
        <v>20</v>
      </c>
      <c r="BK341" s="1032"/>
      <c r="BL341" s="1196"/>
      <c r="BM341" s="1032"/>
      <c r="BN341" s="1199"/>
      <c r="BO341" s="1032"/>
      <c r="BP341" s="1206">
        <v>0.95</v>
      </c>
      <c r="BQ341" s="457"/>
      <c r="BR341" s="412"/>
      <c r="BS341" s="581"/>
      <c r="BT341" s="580"/>
      <c r="BU341" s="580"/>
      <c r="BV341" s="1056"/>
      <c r="BW341" s="364"/>
      <c r="BX341" s="364"/>
      <c r="BY341" s="364"/>
      <c r="BZ341" s="364"/>
      <c r="CA341" s="364"/>
      <c r="CB341" s="364"/>
      <c r="CC341" s="364"/>
      <c r="CD341" s="364"/>
      <c r="CE341" s="364"/>
      <c r="CF341" s="364"/>
      <c r="CG341" s="364"/>
      <c r="CH341" s="364"/>
      <c r="CI341" s="364"/>
    </row>
    <row r="342" spans="1:87" s="374" customFormat="1" ht="12.75" customHeight="1">
      <c r="A342" s="1061"/>
      <c r="B342" s="1191"/>
      <c r="C342" s="1205"/>
      <c r="D342" s="389" t="s">
        <v>3519</v>
      </c>
      <c r="E342" s="388"/>
      <c r="F342" s="387">
        <v>171230</v>
      </c>
      <c r="G342" s="386"/>
      <c r="H342" s="387">
        <v>167190</v>
      </c>
      <c r="I342" s="386"/>
      <c r="J342" s="583" t="s">
        <v>3595</v>
      </c>
      <c r="K342" s="383">
        <v>1600</v>
      </c>
      <c r="L342" s="385"/>
      <c r="M342" s="384" t="s">
        <v>50</v>
      </c>
      <c r="N342" s="383">
        <v>1560</v>
      </c>
      <c r="O342" s="385"/>
      <c r="P342" s="384" t="s">
        <v>50</v>
      </c>
      <c r="Q342" s="380"/>
      <c r="R342" s="392"/>
      <c r="S342" s="487"/>
      <c r="T342" s="1082"/>
      <c r="U342" s="581"/>
      <c r="V342" s="488"/>
      <c r="W342" s="1032"/>
      <c r="X342" s="490"/>
      <c r="Y342" s="489"/>
      <c r="Z342" s="1035"/>
      <c r="AA342" s="488"/>
      <c r="AB342" s="1192"/>
      <c r="AC342" s="392"/>
      <c r="AD342" s="392"/>
      <c r="AE342" s="1082"/>
      <c r="AF342" s="464"/>
      <c r="AG342" s="1193"/>
      <c r="AH342" s="586" t="s">
        <v>49</v>
      </c>
      <c r="AI342" s="462">
        <v>2100</v>
      </c>
      <c r="AJ342" s="461">
        <v>2300</v>
      </c>
      <c r="AK342" s="463">
        <v>1500</v>
      </c>
      <c r="AL342" s="461">
        <v>1500</v>
      </c>
      <c r="AM342" s="1194"/>
      <c r="AN342" s="586" t="s">
        <v>48</v>
      </c>
      <c r="AO342" s="462">
        <v>2400</v>
      </c>
      <c r="AP342" s="461">
        <v>2600</v>
      </c>
      <c r="AQ342" s="460">
        <v>1600</v>
      </c>
      <c r="AR342" s="459">
        <v>1600</v>
      </c>
      <c r="AS342" s="1032"/>
      <c r="AT342" s="488"/>
      <c r="AU342" s="485"/>
      <c r="AV342" s="414"/>
      <c r="AW342" s="1032"/>
      <c r="AX342" s="1197"/>
      <c r="AY342" s="1032"/>
      <c r="AZ342" s="1200"/>
      <c r="BA342" s="1032"/>
      <c r="BB342" s="488"/>
      <c r="BC342" s="1032"/>
      <c r="BD342" s="1207"/>
      <c r="BE342" s="1032"/>
      <c r="BF342" s="604"/>
      <c r="BG342" s="1032"/>
      <c r="BH342" s="458" t="s">
        <v>3692</v>
      </c>
      <c r="BI342" s="1032"/>
      <c r="BJ342" s="458" t="s">
        <v>3692</v>
      </c>
      <c r="BK342" s="1032"/>
      <c r="BL342" s="1197"/>
      <c r="BM342" s="1032"/>
      <c r="BN342" s="1200"/>
      <c r="BO342" s="1032"/>
      <c r="BP342" s="1206"/>
      <c r="BQ342" s="457"/>
      <c r="BR342" s="412"/>
      <c r="BS342" s="581"/>
      <c r="BT342" s="580"/>
      <c r="BU342" s="580"/>
      <c r="BV342" s="1056"/>
      <c r="BW342" s="364"/>
      <c r="BX342" s="364"/>
      <c r="BY342" s="364"/>
      <c r="BZ342" s="364"/>
      <c r="CA342" s="364"/>
      <c r="CB342" s="364"/>
      <c r="CC342" s="364"/>
      <c r="CD342" s="364"/>
      <c r="CE342" s="364"/>
      <c r="CF342" s="364"/>
      <c r="CG342" s="364"/>
      <c r="CH342" s="364"/>
      <c r="CI342" s="364"/>
    </row>
    <row r="343" spans="1:87" s="374" customFormat="1" ht="12.75" customHeight="1">
      <c r="A343" s="1061"/>
      <c r="B343" s="1190" t="s">
        <v>3526</v>
      </c>
      <c r="C343" s="1076" t="s">
        <v>59</v>
      </c>
      <c r="D343" s="402" t="s">
        <v>3470</v>
      </c>
      <c r="E343" s="388"/>
      <c r="F343" s="401">
        <v>33280</v>
      </c>
      <c r="G343" s="400">
        <v>40430</v>
      </c>
      <c r="H343" s="401">
        <v>29550</v>
      </c>
      <c r="I343" s="400">
        <v>36700</v>
      </c>
      <c r="J343" s="583" t="s">
        <v>3595</v>
      </c>
      <c r="K343" s="399">
        <v>300</v>
      </c>
      <c r="L343" s="398">
        <v>370</v>
      </c>
      <c r="M343" s="397" t="s">
        <v>50</v>
      </c>
      <c r="N343" s="399">
        <v>270</v>
      </c>
      <c r="O343" s="398">
        <v>340</v>
      </c>
      <c r="P343" s="397" t="s">
        <v>50</v>
      </c>
      <c r="Q343" s="583" t="s">
        <v>3595</v>
      </c>
      <c r="R343" s="396">
        <v>7150</v>
      </c>
      <c r="S343" s="484">
        <v>70</v>
      </c>
      <c r="T343" s="1082"/>
      <c r="U343" s="581"/>
      <c r="V343" s="593" t="s">
        <v>64</v>
      </c>
      <c r="W343" s="1032"/>
      <c r="X343" s="596" t="s">
        <v>64</v>
      </c>
      <c r="Y343" s="602"/>
      <c r="Z343" s="1035"/>
      <c r="AA343" s="593"/>
      <c r="AB343" s="1192"/>
      <c r="AC343" s="392"/>
      <c r="AD343" s="392"/>
      <c r="AE343" s="1082"/>
      <c r="AF343" s="464"/>
      <c r="AG343" s="1193" t="s">
        <v>3595</v>
      </c>
      <c r="AH343" s="483" t="s">
        <v>58</v>
      </c>
      <c r="AI343" s="482">
        <v>2300</v>
      </c>
      <c r="AJ343" s="481">
        <v>2500</v>
      </c>
      <c r="AK343" s="471">
        <v>1600</v>
      </c>
      <c r="AL343" s="469">
        <v>1600</v>
      </c>
      <c r="AM343" s="1194" t="s">
        <v>3595</v>
      </c>
      <c r="AN343" s="483" t="s">
        <v>57</v>
      </c>
      <c r="AO343" s="482">
        <v>5100</v>
      </c>
      <c r="AP343" s="481">
        <v>5700</v>
      </c>
      <c r="AQ343" s="468">
        <v>3500</v>
      </c>
      <c r="AR343" s="467">
        <v>3500</v>
      </c>
      <c r="AS343" s="1032"/>
      <c r="AT343" s="593" t="s">
        <v>23</v>
      </c>
      <c r="AU343" s="1194" t="s">
        <v>3595</v>
      </c>
      <c r="AV343" s="1209">
        <v>4500</v>
      </c>
      <c r="AW343" s="1032" t="s">
        <v>3595</v>
      </c>
      <c r="AX343" s="1195">
        <v>1660</v>
      </c>
      <c r="AY343" s="1032" t="s">
        <v>3595</v>
      </c>
      <c r="AZ343" s="1198">
        <v>10</v>
      </c>
      <c r="BA343" s="1032"/>
      <c r="BB343" s="593"/>
      <c r="BC343" s="1032" t="s">
        <v>3601</v>
      </c>
      <c r="BD343" s="1202" t="s">
        <v>56</v>
      </c>
      <c r="BE343" s="1032" t="s">
        <v>3601</v>
      </c>
      <c r="BF343" s="390"/>
      <c r="BG343" s="1032" t="s">
        <v>3601</v>
      </c>
      <c r="BH343" s="390"/>
      <c r="BI343" s="1032" t="s">
        <v>3601</v>
      </c>
      <c r="BJ343" s="390"/>
      <c r="BK343" s="1032" t="s">
        <v>3595</v>
      </c>
      <c r="BL343" s="1195">
        <v>1900</v>
      </c>
      <c r="BM343" s="1032" t="s">
        <v>8</v>
      </c>
      <c r="BN343" s="1198">
        <v>10</v>
      </c>
      <c r="BO343" s="1032"/>
      <c r="BP343" s="1202" t="s">
        <v>3693</v>
      </c>
      <c r="BQ343" s="457"/>
      <c r="BR343" s="412"/>
      <c r="BS343" s="581"/>
      <c r="BT343" s="580"/>
      <c r="BU343" s="580"/>
      <c r="BV343" s="1056"/>
      <c r="BW343" s="364"/>
      <c r="BX343" s="364"/>
      <c r="BY343" s="364"/>
      <c r="BZ343" s="364"/>
      <c r="CA343" s="364"/>
      <c r="CB343" s="364"/>
      <c r="CC343" s="364"/>
      <c r="CD343" s="364"/>
      <c r="CE343" s="364"/>
      <c r="CF343" s="364"/>
      <c r="CG343" s="364"/>
      <c r="CH343" s="364"/>
      <c r="CI343" s="364"/>
    </row>
    <row r="344" spans="1:87" s="374" customFormat="1" ht="12.75" customHeight="1">
      <c r="A344" s="1061"/>
      <c r="B344" s="1191"/>
      <c r="C344" s="1077"/>
      <c r="D344" s="478" t="s">
        <v>3469</v>
      </c>
      <c r="E344" s="388"/>
      <c r="F344" s="477">
        <v>40430</v>
      </c>
      <c r="G344" s="476">
        <v>98320</v>
      </c>
      <c r="H344" s="477">
        <v>36700</v>
      </c>
      <c r="I344" s="476">
        <v>94590</v>
      </c>
      <c r="J344" s="583" t="s">
        <v>3595</v>
      </c>
      <c r="K344" s="475">
        <v>370</v>
      </c>
      <c r="L344" s="474">
        <v>870</v>
      </c>
      <c r="M344" s="473" t="s">
        <v>50</v>
      </c>
      <c r="N344" s="475">
        <v>340</v>
      </c>
      <c r="O344" s="474">
        <v>840</v>
      </c>
      <c r="P344" s="473" t="s">
        <v>50</v>
      </c>
      <c r="Q344" s="583" t="s">
        <v>3595</v>
      </c>
      <c r="R344" s="383">
        <v>7150</v>
      </c>
      <c r="S344" s="480">
        <v>70</v>
      </c>
      <c r="T344" s="1082"/>
      <c r="U344" s="581"/>
      <c r="V344" s="593">
        <v>619400</v>
      </c>
      <c r="W344" s="1032"/>
      <c r="X344" s="596">
        <v>6190</v>
      </c>
      <c r="Y344" s="485"/>
      <c r="Z344" s="1035"/>
      <c r="AA344" s="596"/>
      <c r="AB344" s="1192"/>
      <c r="AC344" s="392"/>
      <c r="AD344" s="392"/>
      <c r="AE344" s="1082"/>
      <c r="AF344" s="464"/>
      <c r="AG344" s="1193"/>
      <c r="AH344" s="429" t="s">
        <v>55</v>
      </c>
      <c r="AI344" s="470">
        <v>2200</v>
      </c>
      <c r="AJ344" s="469">
        <v>2400</v>
      </c>
      <c r="AK344" s="471">
        <v>1500</v>
      </c>
      <c r="AL344" s="469">
        <v>1500</v>
      </c>
      <c r="AM344" s="1194"/>
      <c r="AN344" s="429" t="s">
        <v>54</v>
      </c>
      <c r="AO344" s="470">
        <v>2800</v>
      </c>
      <c r="AP344" s="469">
        <v>3100</v>
      </c>
      <c r="AQ344" s="468">
        <v>1900</v>
      </c>
      <c r="AR344" s="467">
        <v>1900</v>
      </c>
      <c r="AS344" s="1032"/>
      <c r="AT344" s="593">
        <v>2810</v>
      </c>
      <c r="AU344" s="1194"/>
      <c r="AV344" s="1210"/>
      <c r="AW344" s="1032"/>
      <c r="AX344" s="1196"/>
      <c r="AY344" s="1032"/>
      <c r="AZ344" s="1199"/>
      <c r="BA344" s="1032"/>
      <c r="BB344" s="593"/>
      <c r="BC344" s="1032"/>
      <c r="BD344" s="1203"/>
      <c r="BE344" s="1032"/>
      <c r="BF344" s="479">
        <v>970</v>
      </c>
      <c r="BG344" s="1032"/>
      <c r="BH344" s="479">
        <v>3300</v>
      </c>
      <c r="BI344" s="1032"/>
      <c r="BJ344" s="479">
        <v>2060</v>
      </c>
      <c r="BK344" s="1032"/>
      <c r="BL344" s="1196"/>
      <c r="BM344" s="1032"/>
      <c r="BN344" s="1199"/>
      <c r="BO344" s="1032"/>
      <c r="BP344" s="1203"/>
      <c r="BQ344" s="457"/>
      <c r="BR344" s="412"/>
      <c r="BS344" s="581"/>
      <c r="BT344" s="580"/>
      <c r="BU344" s="580"/>
      <c r="BV344" s="1056"/>
      <c r="BW344" s="364"/>
      <c r="BX344" s="364"/>
      <c r="BY344" s="364"/>
      <c r="BZ344" s="364"/>
      <c r="CA344" s="364"/>
      <c r="CB344" s="364"/>
      <c r="CC344" s="364"/>
      <c r="CD344" s="364"/>
      <c r="CE344" s="364"/>
      <c r="CF344" s="364"/>
      <c r="CG344" s="364"/>
      <c r="CH344" s="364"/>
      <c r="CI344" s="364"/>
    </row>
    <row r="345" spans="1:87" s="374" customFormat="1" ht="12.75" customHeight="1">
      <c r="A345" s="1061"/>
      <c r="B345" s="1191"/>
      <c r="C345" s="1204" t="s">
        <v>53</v>
      </c>
      <c r="D345" s="478" t="s">
        <v>3520</v>
      </c>
      <c r="E345" s="388"/>
      <c r="F345" s="477">
        <v>98320</v>
      </c>
      <c r="G345" s="476">
        <v>169860</v>
      </c>
      <c r="H345" s="477">
        <v>94590</v>
      </c>
      <c r="I345" s="476">
        <v>166130</v>
      </c>
      <c r="J345" s="583" t="s">
        <v>3595</v>
      </c>
      <c r="K345" s="475">
        <v>870</v>
      </c>
      <c r="L345" s="474">
        <v>1580</v>
      </c>
      <c r="M345" s="473" t="s">
        <v>50</v>
      </c>
      <c r="N345" s="475">
        <v>840</v>
      </c>
      <c r="O345" s="474">
        <v>1550</v>
      </c>
      <c r="P345" s="473" t="s">
        <v>50</v>
      </c>
      <c r="Q345" s="380"/>
      <c r="R345" s="392"/>
      <c r="S345" s="455"/>
      <c r="T345" s="1082"/>
      <c r="U345" s="581"/>
      <c r="V345" s="488"/>
      <c r="W345" s="1032"/>
      <c r="X345" s="490"/>
      <c r="Y345" s="489"/>
      <c r="Z345" s="1035"/>
      <c r="AA345" s="488"/>
      <c r="AB345" s="1192"/>
      <c r="AC345" s="392"/>
      <c r="AD345" s="392"/>
      <c r="AE345" s="1082"/>
      <c r="AF345" s="464"/>
      <c r="AG345" s="1193"/>
      <c r="AH345" s="429" t="s">
        <v>52</v>
      </c>
      <c r="AI345" s="470">
        <v>2000</v>
      </c>
      <c r="AJ345" s="469">
        <v>2200</v>
      </c>
      <c r="AK345" s="471">
        <v>1400</v>
      </c>
      <c r="AL345" s="469">
        <v>1400</v>
      </c>
      <c r="AM345" s="1194"/>
      <c r="AN345" s="429" t="s">
        <v>51</v>
      </c>
      <c r="AO345" s="470">
        <v>2400</v>
      </c>
      <c r="AP345" s="469">
        <v>2700</v>
      </c>
      <c r="AQ345" s="468">
        <v>1700</v>
      </c>
      <c r="AR345" s="467">
        <v>1700</v>
      </c>
      <c r="AS345" s="1032"/>
      <c r="AT345" s="488"/>
      <c r="AU345" s="485"/>
      <c r="AV345" s="571"/>
      <c r="AW345" s="1032"/>
      <c r="AX345" s="1196"/>
      <c r="AY345" s="1032"/>
      <c r="AZ345" s="1199"/>
      <c r="BA345" s="1032"/>
      <c r="BB345" s="488"/>
      <c r="BC345" s="1032"/>
      <c r="BD345" s="1206">
        <v>0.06</v>
      </c>
      <c r="BE345" s="1032"/>
      <c r="BF345" s="466">
        <v>10</v>
      </c>
      <c r="BG345" s="1032"/>
      <c r="BH345" s="466">
        <v>30</v>
      </c>
      <c r="BI345" s="1032"/>
      <c r="BJ345" s="466">
        <v>20</v>
      </c>
      <c r="BK345" s="1032"/>
      <c r="BL345" s="1196"/>
      <c r="BM345" s="1032"/>
      <c r="BN345" s="1199"/>
      <c r="BO345" s="1032"/>
      <c r="BP345" s="1206">
        <v>0.97</v>
      </c>
      <c r="BQ345" s="457"/>
      <c r="BR345" s="412"/>
      <c r="BS345" s="581"/>
      <c r="BT345" s="580"/>
      <c r="BU345" s="580"/>
      <c r="BV345" s="1056"/>
      <c r="BW345" s="364"/>
      <c r="BX345" s="364"/>
      <c r="BY345" s="364"/>
      <c r="BZ345" s="364"/>
      <c r="CA345" s="364"/>
      <c r="CB345" s="364"/>
      <c r="CC345" s="364"/>
      <c r="CD345" s="364"/>
      <c r="CE345" s="364"/>
      <c r="CF345" s="364"/>
      <c r="CG345" s="364"/>
      <c r="CH345" s="364"/>
      <c r="CI345" s="364"/>
    </row>
    <row r="346" spans="1:87" s="374" customFormat="1" ht="12.75" customHeight="1">
      <c r="A346" s="1061"/>
      <c r="B346" s="1191"/>
      <c r="C346" s="1205"/>
      <c r="D346" s="389" t="s">
        <v>3519</v>
      </c>
      <c r="E346" s="388"/>
      <c r="F346" s="387">
        <v>169860</v>
      </c>
      <c r="G346" s="386"/>
      <c r="H346" s="387">
        <v>166130</v>
      </c>
      <c r="I346" s="386"/>
      <c r="J346" s="583" t="s">
        <v>3595</v>
      </c>
      <c r="K346" s="383">
        <v>1580</v>
      </c>
      <c r="L346" s="385"/>
      <c r="M346" s="384" t="s">
        <v>50</v>
      </c>
      <c r="N346" s="383">
        <v>1550</v>
      </c>
      <c r="O346" s="385"/>
      <c r="P346" s="384" t="s">
        <v>50</v>
      </c>
      <c r="Q346" s="380"/>
      <c r="R346" s="392"/>
      <c r="S346" s="487"/>
      <c r="T346" s="1082"/>
      <c r="U346" s="581"/>
      <c r="V346" s="593" t="s">
        <v>63</v>
      </c>
      <c r="W346" s="1032"/>
      <c r="X346" s="596" t="s">
        <v>63</v>
      </c>
      <c r="Y346" s="602"/>
      <c r="Z346" s="1035"/>
      <c r="AA346" s="593"/>
      <c r="AB346" s="1192"/>
      <c r="AC346" s="392"/>
      <c r="AD346" s="392"/>
      <c r="AE346" s="1082"/>
      <c r="AF346" s="464"/>
      <c r="AG346" s="1193"/>
      <c r="AH346" s="586" t="s">
        <v>49</v>
      </c>
      <c r="AI346" s="462">
        <v>2000</v>
      </c>
      <c r="AJ346" s="461">
        <v>2200</v>
      </c>
      <c r="AK346" s="463">
        <v>1400</v>
      </c>
      <c r="AL346" s="461">
        <v>1400</v>
      </c>
      <c r="AM346" s="1194"/>
      <c r="AN346" s="586" t="s">
        <v>48</v>
      </c>
      <c r="AO346" s="462">
        <v>2200</v>
      </c>
      <c r="AP346" s="461">
        <v>2400</v>
      </c>
      <c r="AQ346" s="460">
        <v>1500</v>
      </c>
      <c r="AR346" s="459">
        <v>1500</v>
      </c>
      <c r="AS346" s="1032"/>
      <c r="AT346" s="593" t="s">
        <v>24</v>
      </c>
      <c r="AU346" s="485"/>
      <c r="AV346" s="414"/>
      <c r="AW346" s="1032"/>
      <c r="AX346" s="1197"/>
      <c r="AY346" s="1032"/>
      <c r="AZ346" s="1200"/>
      <c r="BA346" s="1032"/>
      <c r="BB346" s="593"/>
      <c r="BC346" s="1032"/>
      <c r="BD346" s="1207"/>
      <c r="BE346" s="1032"/>
      <c r="BF346" s="604"/>
      <c r="BG346" s="1032"/>
      <c r="BH346" s="458" t="s">
        <v>3692</v>
      </c>
      <c r="BI346" s="1032"/>
      <c r="BJ346" s="458" t="s">
        <v>3692</v>
      </c>
      <c r="BK346" s="1032"/>
      <c r="BL346" s="1197"/>
      <c r="BM346" s="1032"/>
      <c r="BN346" s="1200"/>
      <c r="BO346" s="1032"/>
      <c r="BP346" s="1206"/>
      <c r="BQ346" s="457"/>
      <c r="BR346" s="412"/>
      <c r="BS346" s="581"/>
      <c r="BT346" s="580"/>
      <c r="BU346" s="580"/>
      <c r="BV346" s="1056"/>
      <c r="BW346" s="364"/>
      <c r="BX346" s="364"/>
      <c r="BY346" s="364"/>
      <c r="BZ346" s="364"/>
      <c r="CA346" s="364"/>
      <c r="CB346" s="364"/>
      <c r="CC346" s="364"/>
      <c r="CD346" s="364"/>
      <c r="CE346" s="364"/>
      <c r="CF346" s="364"/>
      <c r="CG346" s="364"/>
      <c r="CH346" s="364"/>
      <c r="CI346" s="364"/>
    </row>
    <row r="347" spans="1:87" s="374" customFormat="1" ht="12.75" customHeight="1">
      <c r="A347" s="1061"/>
      <c r="B347" s="1190" t="s">
        <v>3525</v>
      </c>
      <c r="C347" s="1076" t="s">
        <v>59</v>
      </c>
      <c r="D347" s="402" t="s">
        <v>3470</v>
      </c>
      <c r="E347" s="388"/>
      <c r="F347" s="401">
        <v>32130</v>
      </c>
      <c r="G347" s="400">
        <v>39280</v>
      </c>
      <c r="H347" s="401">
        <v>28670</v>
      </c>
      <c r="I347" s="400">
        <v>35820</v>
      </c>
      <c r="J347" s="583" t="s">
        <v>3595</v>
      </c>
      <c r="K347" s="399">
        <v>290</v>
      </c>
      <c r="L347" s="398">
        <v>360</v>
      </c>
      <c r="M347" s="397" t="s">
        <v>50</v>
      </c>
      <c r="N347" s="399">
        <v>260</v>
      </c>
      <c r="O347" s="398">
        <v>330</v>
      </c>
      <c r="P347" s="397" t="s">
        <v>50</v>
      </c>
      <c r="Q347" s="583" t="s">
        <v>3595</v>
      </c>
      <c r="R347" s="396">
        <v>7150</v>
      </c>
      <c r="S347" s="484">
        <v>70</v>
      </c>
      <c r="T347" s="1082"/>
      <c r="U347" s="581"/>
      <c r="V347" s="593">
        <v>654400</v>
      </c>
      <c r="W347" s="1032"/>
      <c r="X347" s="596">
        <v>6540</v>
      </c>
      <c r="Y347" s="485"/>
      <c r="Z347" s="1035"/>
      <c r="AA347" s="596"/>
      <c r="AB347" s="1192"/>
      <c r="AC347" s="392"/>
      <c r="AD347" s="392"/>
      <c r="AE347" s="1082"/>
      <c r="AF347" s="464"/>
      <c r="AG347" s="1193" t="s">
        <v>3595</v>
      </c>
      <c r="AH347" s="483" t="s">
        <v>58</v>
      </c>
      <c r="AI347" s="482">
        <v>2400</v>
      </c>
      <c r="AJ347" s="481">
        <v>2700</v>
      </c>
      <c r="AK347" s="471">
        <v>1700</v>
      </c>
      <c r="AL347" s="469">
        <v>1700</v>
      </c>
      <c r="AM347" s="1194" t="s">
        <v>3595</v>
      </c>
      <c r="AN347" s="483" t="s">
        <v>57</v>
      </c>
      <c r="AO347" s="482">
        <v>5500</v>
      </c>
      <c r="AP347" s="481">
        <v>6200</v>
      </c>
      <c r="AQ347" s="468">
        <v>3900</v>
      </c>
      <c r="AR347" s="467">
        <v>3900</v>
      </c>
      <c r="AS347" s="1032"/>
      <c r="AT347" s="593">
        <v>2540</v>
      </c>
      <c r="AU347" s="1194" t="s">
        <v>3595</v>
      </c>
      <c r="AV347" s="1209">
        <v>4500</v>
      </c>
      <c r="AW347" s="1032" t="s">
        <v>3595</v>
      </c>
      <c r="AX347" s="1195">
        <v>1540</v>
      </c>
      <c r="AY347" s="1032" t="s">
        <v>3595</v>
      </c>
      <c r="AZ347" s="1198">
        <v>10</v>
      </c>
      <c r="BA347" s="1032"/>
      <c r="BB347" s="593"/>
      <c r="BC347" s="1032" t="s">
        <v>3601</v>
      </c>
      <c r="BD347" s="1202" t="s">
        <v>56</v>
      </c>
      <c r="BE347" s="1032" t="s">
        <v>3601</v>
      </c>
      <c r="BF347" s="390"/>
      <c r="BG347" s="1032" t="s">
        <v>3601</v>
      </c>
      <c r="BH347" s="390"/>
      <c r="BI347" s="1032" t="s">
        <v>3601</v>
      </c>
      <c r="BJ347" s="390"/>
      <c r="BK347" s="1032" t="s">
        <v>3595</v>
      </c>
      <c r="BL347" s="1195">
        <v>1770</v>
      </c>
      <c r="BM347" s="1032" t="s">
        <v>8</v>
      </c>
      <c r="BN347" s="1198">
        <v>10</v>
      </c>
      <c r="BO347" s="1032"/>
      <c r="BP347" s="1202" t="s">
        <v>3693</v>
      </c>
      <c r="BQ347" s="457"/>
      <c r="BR347" s="412"/>
      <c r="BS347" s="581"/>
      <c r="BT347" s="580"/>
      <c r="BU347" s="580"/>
      <c r="BV347" s="1056"/>
      <c r="BW347" s="364"/>
      <c r="BX347" s="364"/>
      <c r="BY347" s="364"/>
      <c r="BZ347" s="364"/>
      <c r="CA347" s="364"/>
      <c r="CB347" s="364"/>
      <c r="CC347" s="364"/>
      <c r="CD347" s="364"/>
      <c r="CE347" s="364"/>
      <c r="CF347" s="364"/>
      <c r="CG347" s="364"/>
      <c r="CH347" s="364"/>
      <c r="CI347" s="364"/>
    </row>
    <row r="348" spans="1:87" s="374" customFormat="1" ht="12.75" customHeight="1">
      <c r="A348" s="1061"/>
      <c r="B348" s="1191"/>
      <c r="C348" s="1077"/>
      <c r="D348" s="478" t="s">
        <v>3469</v>
      </c>
      <c r="E348" s="388"/>
      <c r="F348" s="477">
        <v>39280</v>
      </c>
      <c r="G348" s="476">
        <v>97170</v>
      </c>
      <c r="H348" s="477">
        <v>35820</v>
      </c>
      <c r="I348" s="476">
        <v>93710</v>
      </c>
      <c r="J348" s="583" t="s">
        <v>3595</v>
      </c>
      <c r="K348" s="475">
        <v>360</v>
      </c>
      <c r="L348" s="474">
        <v>860</v>
      </c>
      <c r="M348" s="473" t="s">
        <v>50</v>
      </c>
      <c r="N348" s="475">
        <v>330</v>
      </c>
      <c r="O348" s="474">
        <v>830</v>
      </c>
      <c r="P348" s="473" t="s">
        <v>50</v>
      </c>
      <c r="Q348" s="583" t="s">
        <v>3595</v>
      </c>
      <c r="R348" s="383">
        <v>7150</v>
      </c>
      <c r="S348" s="480">
        <v>70</v>
      </c>
      <c r="T348" s="1082"/>
      <c r="U348" s="581"/>
      <c r="V348" s="488"/>
      <c r="W348" s="1032"/>
      <c r="X348" s="490"/>
      <c r="Y348" s="489"/>
      <c r="Z348" s="1035"/>
      <c r="AA348" s="488"/>
      <c r="AB348" s="1192"/>
      <c r="AC348" s="392"/>
      <c r="AD348" s="392"/>
      <c r="AE348" s="1082"/>
      <c r="AF348" s="464"/>
      <c r="AG348" s="1193"/>
      <c r="AH348" s="429" t="s">
        <v>55</v>
      </c>
      <c r="AI348" s="470">
        <v>2300</v>
      </c>
      <c r="AJ348" s="469">
        <v>2600</v>
      </c>
      <c r="AK348" s="471">
        <v>1600</v>
      </c>
      <c r="AL348" s="469">
        <v>1600</v>
      </c>
      <c r="AM348" s="1194"/>
      <c r="AN348" s="429" t="s">
        <v>54</v>
      </c>
      <c r="AO348" s="470">
        <v>3000</v>
      </c>
      <c r="AP348" s="469">
        <v>3400</v>
      </c>
      <c r="AQ348" s="468">
        <v>2100</v>
      </c>
      <c r="AR348" s="467">
        <v>2100</v>
      </c>
      <c r="AS348" s="1032"/>
      <c r="AT348" s="488"/>
      <c r="AU348" s="1194"/>
      <c r="AV348" s="1210"/>
      <c r="AW348" s="1032"/>
      <c r="AX348" s="1196"/>
      <c r="AY348" s="1032"/>
      <c r="AZ348" s="1199"/>
      <c r="BA348" s="1032"/>
      <c r="BB348" s="488"/>
      <c r="BC348" s="1032"/>
      <c r="BD348" s="1203"/>
      <c r="BE348" s="1032"/>
      <c r="BF348" s="479">
        <v>900</v>
      </c>
      <c r="BG348" s="1032"/>
      <c r="BH348" s="479">
        <v>3060</v>
      </c>
      <c r="BI348" s="1032"/>
      <c r="BJ348" s="479">
        <v>1910</v>
      </c>
      <c r="BK348" s="1032"/>
      <c r="BL348" s="1196"/>
      <c r="BM348" s="1032"/>
      <c r="BN348" s="1199"/>
      <c r="BO348" s="1032"/>
      <c r="BP348" s="1203"/>
      <c r="BQ348" s="457"/>
      <c r="BR348" s="412"/>
      <c r="BS348" s="581"/>
      <c r="BT348" s="580"/>
      <c r="BU348" s="580"/>
      <c r="BV348" s="1056"/>
      <c r="BW348" s="364"/>
      <c r="BX348" s="364"/>
      <c r="BY348" s="364"/>
      <c r="BZ348" s="364"/>
      <c r="CA348" s="364"/>
      <c r="CB348" s="364"/>
      <c r="CC348" s="364"/>
      <c r="CD348" s="364"/>
      <c r="CE348" s="364"/>
      <c r="CF348" s="364"/>
      <c r="CG348" s="364"/>
      <c r="CH348" s="364"/>
      <c r="CI348" s="364"/>
    </row>
    <row r="349" spans="1:87" s="374" customFormat="1" ht="12.75" customHeight="1">
      <c r="A349" s="1061"/>
      <c r="B349" s="1191"/>
      <c r="C349" s="1204" t="s">
        <v>53</v>
      </c>
      <c r="D349" s="478" t="s">
        <v>3520</v>
      </c>
      <c r="E349" s="388"/>
      <c r="F349" s="477">
        <v>97170</v>
      </c>
      <c r="G349" s="476">
        <v>168710</v>
      </c>
      <c r="H349" s="477">
        <v>93710</v>
      </c>
      <c r="I349" s="476">
        <v>165250</v>
      </c>
      <c r="J349" s="583" t="s">
        <v>3595</v>
      </c>
      <c r="K349" s="475">
        <v>860</v>
      </c>
      <c r="L349" s="474">
        <v>1570</v>
      </c>
      <c r="M349" s="473" t="s">
        <v>50</v>
      </c>
      <c r="N349" s="475">
        <v>830</v>
      </c>
      <c r="O349" s="474">
        <v>1540</v>
      </c>
      <c r="P349" s="473" t="s">
        <v>50</v>
      </c>
      <c r="Q349" s="380"/>
      <c r="R349" s="392"/>
      <c r="S349" s="455"/>
      <c r="T349" s="1082"/>
      <c r="U349" s="581"/>
      <c r="V349" s="593" t="s">
        <v>62</v>
      </c>
      <c r="W349" s="1032"/>
      <c r="X349" s="596" t="s">
        <v>62</v>
      </c>
      <c r="Y349" s="602"/>
      <c r="Z349" s="1035"/>
      <c r="AA349" s="593"/>
      <c r="AB349" s="1192"/>
      <c r="AC349" s="392"/>
      <c r="AD349" s="392"/>
      <c r="AE349" s="1082"/>
      <c r="AF349" s="464"/>
      <c r="AG349" s="1193"/>
      <c r="AH349" s="429" t="s">
        <v>52</v>
      </c>
      <c r="AI349" s="470">
        <v>2200</v>
      </c>
      <c r="AJ349" s="469">
        <v>2400</v>
      </c>
      <c r="AK349" s="471">
        <v>1500</v>
      </c>
      <c r="AL349" s="469">
        <v>1500</v>
      </c>
      <c r="AM349" s="1194"/>
      <c r="AN349" s="429" t="s">
        <v>51</v>
      </c>
      <c r="AO349" s="470">
        <v>2600</v>
      </c>
      <c r="AP349" s="469">
        <v>2900</v>
      </c>
      <c r="AQ349" s="468">
        <v>1800</v>
      </c>
      <c r="AR349" s="467">
        <v>1800</v>
      </c>
      <c r="AS349" s="1032"/>
      <c r="AT349" s="593" t="s">
        <v>25</v>
      </c>
      <c r="AU349" s="485"/>
      <c r="AV349" s="571"/>
      <c r="AW349" s="1032"/>
      <c r="AX349" s="1196"/>
      <c r="AY349" s="1032"/>
      <c r="AZ349" s="1199"/>
      <c r="BA349" s="1032"/>
      <c r="BB349" s="593"/>
      <c r="BC349" s="1032"/>
      <c r="BD349" s="1206">
        <v>0.06</v>
      </c>
      <c r="BE349" s="1032"/>
      <c r="BF349" s="466">
        <v>9</v>
      </c>
      <c r="BG349" s="1032"/>
      <c r="BH349" s="466">
        <v>30</v>
      </c>
      <c r="BI349" s="1032"/>
      <c r="BJ349" s="466">
        <v>10</v>
      </c>
      <c r="BK349" s="1032"/>
      <c r="BL349" s="1196"/>
      <c r="BM349" s="1032"/>
      <c r="BN349" s="1199"/>
      <c r="BO349" s="1032"/>
      <c r="BP349" s="1206">
        <v>0.97</v>
      </c>
      <c r="BQ349" s="457"/>
      <c r="BR349" s="412"/>
      <c r="BS349" s="581"/>
      <c r="BT349" s="580"/>
      <c r="BU349" s="580"/>
      <c r="BV349" s="1056"/>
      <c r="BW349" s="364"/>
      <c r="BX349" s="364"/>
      <c r="BY349" s="364"/>
      <c r="BZ349" s="364"/>
      <c r="CA349" s="364"/>
      <c r="CB349" s="364"/>
      <c r="CC349" s="364"/>
      <c r="CD349" s="364"/>
      <c r="CE349" s="364"/>
      <c r="CF349" s="364"/>
      <c r="CG349" s="364"/>
      <c r="CH349" s="364"/>
      <c r="CI349" s="364"/>
    </row>
    <row r="350" spans="1:87" s="374" customFormat="1" ht="12.75" customHeight="1">
      <c r="A350" s="1061"/>
      <c r="B350" s="1191"/>
      <c r="C350" s="1205"/>
      <c r="D350" s="389" t="s">
        <v>3519</v>
      </c>
      <c r="E350" s="388"/>
      <c r="F350" s="387">
        <v>168710</v>
      </c>
      <c r="G350" s="386"/>
      <c r="H350" s="387">
        <v>165250</v>
      </c>
      <c r="I350" s="386"/>
      <c r="J350" s="583" t="s">
        <v>3595</v>
      </c>
      <c r="K350" s="383">
        <v>1570</v>
      </c>
      <c r="L350" s="385"/>
      <c r="M350" s="384" t="s">
        <v>50</v>
      </c>
      <c r="N350" s="383">
        <v>1540</v>
      </c>
      <c r="O350" s="385"/>
      <c r="P350" s="384" t="s">
        <v>50</v>
      </c>
      <c r="Q350" s="380"/>
      <c r="R350" s="392"/>
      <c r="S350" s="487"/>
      <c r="T350" s="1082"/>
      <c r="U350" s="581"/>
      <c r="V350" s="593">
        <v>689400</v>
      </c>
      <c r="W350" s="1032"/>
      <c r="X350" s="596">
        <v>6890</v>
      </c>
      <c r="Y350" s="485"/>
      <c r="Z350" s="1035"/>
      <c r="AA350" s="596"/>
      <c r="AB350" s="1192"/>
      <c r="AC350" s="392"/>
      <c r="AD350" s="392"/>
      <c r="AE350" s="1082"/>
      <c r="AF350" s="464"/>
      <c r="AG350" s="1193"/>
      <c r="AH350" s="586" t="s">
        <v>49</v>
      </c>
      <c r="AI350" s="462">
        <v>2100</v>
      </c>
      <c r="AJ350" s="461">
        <v>2300</v>
      </c>
      <c r="AK350" s="463">
        <v>1500</v>
      </c>
      <c r="AL350" s="461">
        <v>1500</v>
      </c>
      <c r="AM350" s="1194"/>
      <c r="AN350" s="586" t="s">
        <v>48</v>
      </c>
      <c r="AO350" s="462">
        <v>2400</v>
      </c>
      <c r="AP350" s="461">
        <v>2600</v>
      </c>
      <c r="AQ350" s="460">
        <v>1600</v>
      </c>
      <c r="AR350" s="459">
        <v>1600</v>
      </c>
      <c r="AS350" s="1032"/>
      <c r="AT350" s="593">
        <v>2440</v>
      </c>
      <c r="AU350" s="485"/>
      <c r="AV350" s="414"/>
      <c r="AW350" s="1032"/>
      <c r="AX350" s="1197"/>
      <c r="AY350" s="1032"/>
      <c r="AZ350" s="1200"/>
      <c r="BA350" s="1032"/>
      <c r="BB350" s="593"/>
      <c r="BC350" s="1032"/>
      <c r="BD350" s="1207"/>
      <c r="BE350" s="1032"/>
      <c r="BF350" s="604"/>
      <c r="BG350" s="1032"/>
      <c r="BH350" s="458" t="s">
        <v>3692</v>
      </c>
      <c r="BI350" s="1032"/>
      <c r="BJ350" s="458" t="s">
        <v>3692</v>
      </c>
      <c r="BK350" s="1032"/>
      <c r="BL350" s="1197"/>
      <c r="BM350" s="1032"/>
      <c r="BN350" s="1200"/>
      <c r="BO350" s="1032"/>
      <c r="BP350" s="1206"/>
      <c r="BQ350" s="457"/>
      <c r="BR350" s="412"/>
      <c r="BS350" s="581"/>
      <c r="BT350" s="580"/>
      <c r="BU350" s="580"/>
      <c r="BV350" s="1056"/>
      <c r="BW350" s="364"/>
      <c r="BX350" s="364"/>
      <c r="BY350" s="364"/>
      <c r="BZ350" s="364"/>
      <c r="CA350" s="364"/>
      <c r="CB350" s="364"/>
      <c r="CC350" s="364"/>
      <c r="CD350" s="364"/>
      <c r="CE350" s="364"/>
      <c r="CF350" s="364"/>
      <c r="CG350" s="364"/>
      <c r="CH350" s="364"/>
      <c r="CI350" s="364"/>
    </row>
    <row r="351" spans="1:87" s="374" customFormat="1" ht="12.75" customHeight="1">
      <c r="A351" s="1061"/>
      <c r="B351" s="1201" t="s">
        <v>3524</v>
      </c>
      <c r="C351" s="1076" t="s">
        <v>59</v>
      </c>
      <c r="D351" s="402" t="s">
        <v>3470</v>
      </c>
      <c r="E351" s="388"/>
      <c r="F351" s="401">
        <v>31110</v>
      </c>
      <c r="G351" s="400">
        <v>38260</v>
      </c>
      <c r="H351" s="401">
        <v>27880</v>
      </c>
      <c r="I351" s="400">
        <v>35030</v>
      </c>
      <c r="J351" s="583" t="s">
        <v>3595</v>
      </c>
      <c r="K351" s="399">
        <v>280</v>
      </c>
      <c r="L351" s="398">
        <v>350</v>
      </c>
      <c r="M351" s="397" t="s">
        <v>50</v>
      </c>
      <c r="N351" s="399">
        <v>250</v>
      </c>
      <c r="O351" s="398">
        <v>320</v>
      </c>
      <c r="P351" s="397" t="s">
        <v>50</v>
      </c>
      <c r="Q351" s="583" t="s">
        <v>3595</v>
      </c>
      <c r="R351" s="396">
        <v>7150</v>
      </c>
      <c r="S351" s="484">
        <v>70</v>
      </c>
      <c r="T351" s="1082"/>
      <c r="U351" s="581"/>
      <c r="V351" s="488"/>
      <c r="W351" s="1032"/>
      <c r="X351" s="596"/>
      <c r="Y351" s="485"/>
      <c r="Z351" s="1035"/>
      <c r="AA351" s="596"/>
      <c r="AB351" s="1192"/>
      <c r="AC351" s="392"/>
      <c r="AD351" s="392"/>
      <c r="AE351" s="1082"/>
      <c r="AF351" s="464"/>
      <c r="AG351" s="1193" t="s">
        <v>3595</v>
      </c>
      <c r="AH351" s="483" t="s">
        <v>58</v>
      </c>
      <c r="AI351" s="482">
        <v>2300</v>
      </c>
      <c r="AJ351" s="481">
        <v>2500</v>
      </c>
      <c r="AK351" s="471">
        <v>1600</v>
      </c>
      <c r="AL351" s="469">
        <v>1600</v>
      </c>
      <c r="AM351" s="1194" t="s">
        <v>3595</v>
      </c>
      <c r="AN351" s="483" t="s">
        <v>57</v>
      </c>
      <c r="AO351" s="482">
        <v>5400</v>
      </c>
      <c r="AP351" s="481">
        <v>6000</v>
      </c>
      <c r="AQ351" s="468">
        <v>3700</v>
      </c>
      <c r="AR351" s="467">
        <v>3700</v>
      </c>
      <c r="AS351" s="1032"/>
      <c r="AT351" s="593"/>
      <c r="AU351" s="1194" t="s">
        <v>3595</v>
      </c>
      <c r="AV351" s="1209">
        <v>4500</v>
      </c>
      <c r="AW351" s="1032" t="s">
        <v>3595</v>
      </c>
      <c r="AX351" s="1195">
        <v>1440</v>
      </c>
      <c r="AY351" s="1032" t="s">
        <v>3595</v>
      </c>
      <c r="AZ351" s="1198">
        <v>10</v>
      </c>
      <c r="BA351" s="1032"/>
      <c r="BB351" s="593"/>
      <c r="BC351" s="1032" t="s">
        <v>3601</v>
      </c>
      <c r="BD351" s="1202" t="s">
        <v>56</v>
      </c>
      <c r="BE351" s="1032" t="s">
        <v>3601</v>
      </c>
      <c r="BF351" s="390"/>
      <c r="BG351" s="1032" t="s">
        <v>3601</v>
      </c>
      <c r="BH351" s="390"/>
      <c r="BI351" s="1032" t="s">
        <v>3601</v>
      </c>
      <c r="BJ351" s="390"/>
      <c r="BK351" s="1032" t="s">
        <v>3595</v>
      </c>
      <c r="BL351" s="1195">
        <v>1650</v>
      </c>
      <c r="BM351" s="1032" t="s">
        <v>8</v>
      </c>
      <c r="BN351" s="1198">
        <v>10</v>
      </c>
      <c r="BO351" s="1032"/>
      <c r="BP351" s="1202" t="s">
        <v>3693</v>
      </c>
      <c r="BQ351" s="457"/>
      <c r="BR351" s="412"/>
      <c r="BS351" s="581"/>
      <c r="BT351" s="580"/>
      <c r="BU351" s="580"/>
      <c r="BV351" s="1056"/>
      <c r="BW351" s="364"/>
      <c r="BX351" s="364"/>
      <c r="BY351" s="364"/>
      <c r="BZ351" s="364"/>
      <c r="CA351" s="364"/>
      <c r="CB351" s="364"/>
      <c r="CC351" s="364"/>
      <c r="CD351" s="364"/>
      <c r="CE351" s="364"/>
      <c r="CF351" s="364"/>
      <c r="CG351" s="364"/>
      <c r="CH351" s="364"/>
      <c r="CI351" s="364"/>
    </row>
    <row r="352" spans="1:87" s="374" customFormat="1" ht="12.75" customHeight="1">
      <c r="A352" s="1061"/>
      <c r="B352" s="1191"/>
      <c r="C352" s="1077"/>
      <c r="D352" s="478" t="s">
        <v>3469</v>
      </c>
      <c r="E352" s="388"/>
      <c r="F352" s="477">
        <v>38260</v>
      </c>
      <c r="G352" s="476">
        <v>96150</v>
      </c>
      <c r="H352" s="477">
        <v>35030</v>
      </c>
      <c r="I352" s="476">
        <v>92920</v>
      </c>
      <c r="J352" s="583" t="s">
        <v>3595</v>
      </c>
      <c r="K352" s="475">
        <v>350</v>
      </c>
      <c r="L352" s="474">
        <v>850</v>
      </c>
      <c r="M352" s="473" t="s">
        <v>50</v>
      </c>
      <c r="N352" s="475">
        <v>320</v>
      </c>
      <c r="O352" s="474">
        <v>820</v>
      </c>
      <c r="P352" s="473" t="s">
        <v>50</v>
      </c>
      <c r="Q352" s="583" t="s">
        <v>3595</v>
      </c>
      <c r="R352" s="383">
        <v>7150</v>
      </c>
      <c r="S352" s="480">
        <v>70</v>
      </c>
      <c r="T352" s="1082"/>
      <c r="U352" s="581"/>
      <c r="V352" s="488"/>
      <c r="W352" s="1032"/>
      <c r="X352" s="596"/>
      <c r="Y352" s="485"/>
      <c r="Z352" s="1035"/>
      <c r="AA352" s="596"/>
      <c r="AB352" s="1192"/>
      <c r="AC352" s="392"/>
      <c r="AD352" s="392"/>
      <c r="AE352" s="1082"/>
      <c r="AF352" s="464"/>
      <c r="AG352" s="1193"/>
      <c r="AH352" s="429" t="s">
        <v>55</v>
      </c>
      <c r="AI352" s="470">
        <v>2200</v>
      </c>
      <c r="AJ352" s="469">
        <v>2400</v>
      </c>
      <c r="AK352" s="471">
        <v>1500</v>
      </c>
      <c r="AL352" s="469">
        <v>1500</v>
      </c>
      <c r="AM352" s="1194"/>
      <c r="AN352" s="429" t="s">
        <v>54</v>
      </c>
      <c r="AO352" s="470">
        <v>2900</v>
      </c>
      <c r="AP352" s="469">
        <v>3300</v>
      </c>
      <c r="AQ352" s="468">
        <v>2000</v>
      </c>
      <c r="AR352" s="467">
        <v>2000</v>
      </c>
      <c r="AS352" s="1032"/>
      <c r="AT352" s="593" t="s">
        <v>26</v>
      </c>
      <c r="AU352" s="1194"/>
      <c r="AV352" s="1210"/>
      <c r="AW352" s="1032"/>
      <c r="AX352" s="1196"/>
      <c r="AY352" s="1032"/>
      <c r="AZ352" s="1199"/>
      <c r="BA352" s="1032"/>
      <c r="BB352" s="593"/>
      <c r="BC352" s="1032"/>
      <c r="BD352" s="1203"/>
      <c r="BE352" s="1032"/>
      <c r="BF352" s="479">
        <v>840</v>
      </c>
      <c r="BG352" s="1032"/>
      <c r="BH352" s="479">
        <v>2860</v>
      </c>
      <c r="BI352" s="1032"/>
      <c r="BJ352" s="479">
        <v>1780</v>
      </c>
      <c r="BK352" s="1032"/>
      <c r="BL352" s="1196"/>
      <c r="BM352" s="1032"/>
      <c r="BN352" s="1199"/>
      <c r="BO352" s="1032"/>
      <c r="BP352" s="1203"/>
      <c r="BQ352" s="457"/>
      <c r="BR352" s="412"/>
      <c r="BS352" s="581"/>
      <c r="BT352" s="580"/>
      <c r="BU352" s="580"/>
      <c r="BV352" s="1056"/>
      <c r="BW352" s="364"/>
      <c r="BX352" s="364"/>
      <c r="BY352" s="364"/>
      <c r="BZ352" s="364"/>
      <c r="CA352" s="364"/>
      <c r="CB352" s="364"/>
      <c r="CC352" s="364"/>
      <c r="CD352" s="364"/>
      <c r="CE352" s="364"/>
      <c r="CF352" s="364"/>
      <c r="CG352" s="364"/>
      <c r="CH352" s="364"/>
      <c r="CI352" s="364"/>
    </row>
    <row r="353" spans="1:87" s="374" customFormat="1" ht="12.75" customHeight="1">
      <c r="A353" s="1061"/>
      <c r="B353" s="1191"/>
      <c r="C353" s="1204" t="s">
        <v>53</v>
      </c>
      <c r="D353" s="478" t="s">
        <v>3520</v>
      </c>
      <c r="E353" s="388"/>
      <c r="F353" s="477">
        <v>96150</v>
      </c>
      <c r="G353" s="476">
        <v>167690</v>
      </c>
      <c r="H353" s="477">
        <v>92920</v>
      </c>
      <c r="I353" s="476">
        <v>164460</v>
      </c>
      <c r="J353" s="583" t="s">
        <v>3595</v>
      </c>
      <c r="K353" s="475">
        <v>850</v>
      </c>
      <c r="L353" s="474">
        <v>1560</v>
      </c>
      <c r="M353" s="473" t="s">
        <v>50</v>
      </c>
      <c r="N353" s="475">
        <v>820</v>
      </c>
      <c r="O353" s="474">
        <v>1530</v>
      </c>
      <c r="P353" s="473" t="s">
        <v>50</v>
      </c>
      <c r="Q353" s="380"/>
      <c r="R353" s="392"/>
      <c r="S353" s="455"/>
      <c r="T353" s="1082"/>
      <c r="U353" s="581"/>
      <c r="V353" s="488"/>
      <c r="W353" s="1032"/>
      <c r="X353" s="596"/>
      <c r="Y353" s="485"/>
      <c r="Z353" s="1035"/>
      <c r="AA353" s="596"/>
      <c r="AB353" s="1192"/>
      <c r="AC353" s="392"/>
      <c r="AD353" s="392"/>
      <c r="AE353" s="1082"/>
      <c r="AF353" s="464"/>
      <c r="AG353" s="1193"/>
      <c r="AH353" s="429" t="s">
        <v>52</v>
      </c>
      <c r="AI353" s="470">
        <v>2100</v>
      </c>
      <c r="AJ353" s="469">
        <v>2300</v>
      </c>
      <c r="AK353" s="471">
        <v>1400</v>
      </c>
      <c r="AL353" s="469">
        <v>1400</v>
      </c>
      <c r="AM353" s="1194"/>
      <c r="AN353" s="429" t="s">
        <v>51</v>
      </c>
      <c r="AO353" s="470">
        <v>2500</v>
      </c>
      <c r="AP353" s="469">
        <v>2800</v>
      </c>
      <c r="AQ353" s="468">
        <v>1800</v>
      </c>
      <c r="AR353" s="467">
        <v>1800</v>
      </c>
      <c r="AS353" s="1032"/>
      <c r="AT353" s="593">
        <v>2360</v>
      </c>
      <c r="AU353" s="485"/>
      <c r="AV353" s="571"/>
      <c r="AW353" s="1032"/>
      <c r="AX353" s="1196"/>
      <c r="AY353" s="1032"/>
      <c r="AZ353" s="1199"/>
      <c r="BA353" s="1032"/>
      <c r="BB353" s="593"/>
      <c r="BC353" s="1032"/>
      <c r="BD353" s="1206">
        <v>0.06</v>
      </c>
      <c r="BE353" s="1032"/>
      <c r="BF353" s="466">
        <v>8</v>
      </c>
      <c r="BG353" s="1032"/>
      <c r="BH353" s="466">
        <v>20</v>
      </c>
      <c r="BI353" s="1032"/>
      <c r="BJ353" s="466">
        <v>10</v>
      </c>
      <c r="BK353" s="1032"/>
      <c r="BL353" s="1196"/>
      <c r="BM353" s="1032"/>
      <c r="BN353" s="1199"/>
      <c r="BO353" s="1032"/>
      <c r="BP353" s="1206">
        <v>0.98</v>
      </c>
      <c r="BQ353" s="457"/>
      <c r="BR353" s="412"/>
      <c r="BS353" s="581"/>
      <c r="BT353" s="580"/>
      <c r="BU353" s="580"/>
      <c r="BV353" s="1056"/>
      <c r="BW353" s="364"/>
      <c r="BX353" s="364"/>
      <c r="BY353" s="364"/>
      <c r="BZ353" s="364"/>
      <c r="CA353" s="364"/>
      <c r="CB353" s="364"/>
      <c r="CC353" s="364"/>
      <c r="CD353" s="364"/>
      <c r="CE353" s="364"/>
      <c r="CF353" s="364"/>
      <c r="CG353" s="364"/>
      <c r="CH353" s="364"/>
      <c r="CI353" s="364"/>
    </row>
    <row r="354" spans="1:87" s="374" customFormat="1" ht="12.75" customHeight="1">
      <c r="A354" s="1061"/>
      <c r="B354" s="1191"/>
      <c r="C354" s="1205"/>
      <c r="D354" s="389" t="s">
        <v>3519</v>
      </c>
      <c r="E354" s="388"/>
      <c r="F354" s="387">
        <v>167690</v>
      </c>
      <c r="G354" s="386"/>
      <c r="H354" s="387">
        <v>164460</v>
      </c>
      <c r="I354" s="386"/>
      <c r="J354" s="583" t="s">
        <v>3595</v>
      </c>
      <c r="K354" s="383">
        <v>1560</v>
      </c>
      <c r="L354" s="385"/>
      <c r="M354" s="384" t="s">
        <v>50</v>
      </c>
      <c r="N354" s="383">
        <v>1530</v>
      </c>
      <c r="O354" s="385"/>
      <c r="P354" s="384" t="s">
        <v>50</v>
      </c>
      <c r="Q354" s="380"/>
      <c r="R354" s="392"/>
      <c r="S354" s="487"/>
      <c r="T354" s="1082"/>
      <c r="U354" s="581"/>
      <c r="V354" s="488"/>
      <c r="W354" s="1032"/>
      <c r="X354" s="596"/>
      <c r="Y354" s="485"/>
      <c r="Z354" s="1035"/>
      <c r="AA354" s="596"/>
      <c r="AB354" s="1192"/>
      <c r="AC354" s="392"/>
      <c r="AD354" s="392"/>
      <c r="AE354" s="1082"/>
      <c r="AF354" s="464"/>
      <c r="AG354" s="1193"/>
      <c r="AH354" s="586" t="s">
        <v>49</v>
      </c>
      <c r="AI354" s="462">
        <v>2000</v>
      </c>
      <c r="AJ354" s="461">
        <v>2200</v>
      </c>
      <c r="AK354" s="463">
        <v>1400</v>
      </c>
      <c r="AL354" s="461">
        <v>1400</v>
      </c>
      <c r="AM354" s="1194"/>
      <c r="AN354" s="586" t="s">
        <v>48</v>
      </c>
      <c r="AO354" s="462">
        <v>2300</v>
      </c>
      <c r="AP354" s="461">
        <v>2500</v>
      </c>
      <c r="AQ354" s="460">
        <v>1600</v>
      </c>
      <c r="AR354" s="459">
        <v>1600</v>
      </c>
      <c r="AS354" s="1032"/>
      <c r="AT354" s="593"/>
      <c r="AU354" s="485"/>
      <c r="AV354" s="414"/>
      <c r="AW354" s="1032"/>
      <c r="AX354" s="1197"/>
      <c r="AY354" s="1032"/>
      <c r="AZ354" s="1200"/>
      <c r="BA354" s="1032"/>
      <c r="BB354" s="593"/>
      <c r="BC354" s="1032"/>
      <c r="BD354" s="1207"/>
      <c r="BE354" s="1032"/>
      <c r="BF354" s="604"/>
      <c r="BG354" s="1032"/>
      <c r="BH354" s="458" t="s">
        <v>3692</v>
      </c>
      <c r="BI354" s="1032"/>
      <c r="BJ354" s="458" t="s">
        <v>3692</v>
      </c>
      <c r="BK354" s="1032"/>
      <c r="BL354" s="1197"/>
      <c r="BM354" s="1032"/>
      <c r="BN354" s="1200"/>
      <c r="BO354" s="1032"/>
      <c r="BP354" s="1206"/>
      <c r="BQ354" s="457"/>
      <c r="BR354" s="412"/>
      <c r="BS354" s="581"/>
      <c r="BT354" s="580"/>
      <c r="BU354" s="580"/>
      <c r="BV354" s="1056"/>
      <c r="BW354" s="364"/>
      <c r="BX354" s="364"/>
      <c r="BY354" s="364"/>
      <c r="BZ354" s="364"/>
      <c r="CA354" s="364"/>
      <c r="CB354" s="364"/>
      <c r="CC354" s="364"/>
      <c r="CD354" s="364"/>
      <c r="CE354" s="364"/>
      <c r="CF354" s="364"/>
      <c r="CG354" s="364"/>
      <c r="CH354" s="364"/>
      <c r="CI354" s="364"/>
    </row>
    <row r="355" spans="1:87" s="374" customFormat="1" ht="12.75" customHeight="1">
      <c r="A355" s="1061"/>
      <c r="B355" s="1190" t="s">
        <v>3523</v>
      </c>
      <c r="C355" s="1076" t="s">
        <v>59</v>
      </c>
      <c r="D355" s="402" t="s">
        <v>3470</v>
      </c>
      <c r="E355" s="388"/>
      <c r="F355" s="401">
        <v>31090</v>
      </c>
      <c r="G355" s="400">
        <v>38240</v>
      </c>
      <c r="H355" s="401">
        <v>28060</v>
      </c>
      <c r="I355" s="400">
        <v>35210</v>
      </c>
      <c r="J355" s="583" t="s">
        <v>3595</v>
      </c>
      <c r="K355" s="399">
        <v>280</v>
      </c>
      <c r="L355" s="398">
        <v>350</v>
      </c>
      <c r="M355" s="397" t="s">
        <v>50</v>
      </c>
      <c r="N355" s="399">
        <v>250</v>
      </c>
      <c r="O355" s="398">
        <v>320</v>
      </c>
      <c r="P355" s="397" t="s">
        <v>50</v>
      </c>
      <c r="Q355" s="583" t="s">
        <v>3595</v>
      </c>
      <c r="R355" s="396">
        <v>7150</v>
      </c>
      <c r="S355" s="484">
        <v>70</v>
      </c>
      <c r="T355" s="1082"/>
      <c r="U355" s="581"/>
      <c r="V355" s="488"/>
      <c r="W355" s="1032"/>
      <c r="X355" s="596"/>
      <c r="Y355" s="485"/>
      <c r="Z355" s="1035"/>
      <c r="AA355" s="596"/>
      <c r="AB355" s="1192"/>
      <c r="AC355" s="392"/>
      <c r="AD355" s="392"/>
      <c r="AE355" s="1082"/>
      <c r="AF355" s="464"/>
      <c r="AG355" s="1193" t="s">
        <v>3595</v>
      </c>
      <c r="AH355" s="483" t="s">
        <v>58</v>
      </c>
      <c r="AI355" s="482">
        <v>2100</v>
      </c>
      <c r="AJ355" s="481">
        <v>2400</v>
      </c>
      <c r="AK355" s="471">
        <v>1500</v>
      </c>
      <c r="AL355" s="469">
        <v>1500</v>
      </c>
      <c r="AM355" s="1194" t="s">
        <v>3595</v>
      </c>
      <c r="AN355" s="483" t="s">
        <v>57</v>
      </c>
      <c r="AO355" s="482">
        <v>4800</v>
      </c>
      <c r="AP355" s="481">
        <v>5400</v>
      </c>
      <c r="AQ355" s="468">
        <v>3400</v>
      </c>
      <c r="AR355" s="467">
        <v>3400</v>
      </c>
      <c r="AS355" s="1032"/>
      <c r="AT355" s="593" t="s">
        <v>27</v>
      </c>
      <c r="AU355" s="1194" t="s">
        <v>3595</v>
      </c>
      <c r="AV355" s="1209">
        <v>4500</v>
      </c>
      <c r="AW355" s="1032" t="s">
        <v>3595</v>
      </c>
      <c r="AX355" s="1195">
        <v>1340</v>
      </c>
      <c r="AY355" s="1032" t="s">
        <v>3595</v>
      </c>
      <c r="AZ355" s="1198">
        <v>10</v>
      </c>
      <c r="BA355" s="1032"/>
      <c r="BB355" s="593"/>
      <c r="BC355" s="1032" t="s">
        <v>3601</v>
      </c>
      <c r="BD355" s="1202" t="s">
        <v>56</v>
      </c>
      <c r="BE355" s="1032" t="s">
        <v>3601</v>
      </c>
      <c r="BF355" s="390"/>
      <c r="BG355" s="1032" t="s">
        <v>3601</v>
      </c>
      <c r="BH355" s="390"/>
      <c r="BI355" s="1032" t="s">
        <v>3601</v>
      </c>
      <c r="BJ355" s="390"/>
      <c r="BK355" s="1032" t="s">
        <v>3595</v>
      </c>
      <c r="BL355" s="1195">
        <v>1540</v>
      </c>
      <c r="BM355" s="1032" t="s">
        <v>8</v>
      </c>
      <c r="BN355" s="1198">
        <v>10</v>
      </c>
      <c r="BO355" s="1032"/>
      <c r="BP355" s="1202" t="s">
        <v>3693</v>
      </c>
      <c r="BQ355" s="457"/>
      <c r="BR355" s="412"/>
      <c r="BS355" s="581"/>
      <c r="BT355" s="580"/>
      <c r="BU355" s="580"/>
      <c r="BV355" s="1056"/>
      <c r="BW355" s="364"/>
      <c r="BX355" s="364"/>
      <c r="BY355" s="364"/>
      <c r="BZ355" s="364"/>
      <c r="CA355" s="364"/>
      <c r="CB355" s="364"/>
      <c r="CC355" s="364"/>
      <c r="CD355" s="364"/>
      <c r="CE355" s="364"/>
      <c r="CF355" s="364"/>
      <c r="CG355" s="364"/>
      <c r="CH355" s="364"/>
      <c r="CI355" s="364"/>
    </row>
    <row r="356" spans="1:87" s="374" customFormat="1" ht="12.75" customHeight="1">
      <c r="A356" s="1061"/>
      <c r="B356" s="1191"/>
      <c r="C356" s="1077"/>
      <c r="D356" s="478" t="s">
        <v>3469</v>
      </c>
      <c r="E356" s="388"/>
      <c r="F356" s="477">
        <v>38240</v>
      </c>
      <c r="G356" s="476">
        <v>96130</v>
      </c>
      <c r="H356" s="477">
        <v>35210</v>
      </c>
      <c r="I356" s="476">
        <v>93100</v>
      </c>
      <c r="J356" s="583" t="s">
        <v>3595</v>
      </c>
      <c r="K356" s="475">
        <v>350</v>
      </c>
      <c r="L356" s="474">
        <v>850</v>
      </c>
      <c r="M356" s="473" t="s">
        <v>50</v>
      </c>
      <c r="N356" s="475">
        <v>320</v>
      </c>
      <c r="O356" s="474">
        <v>820</v>
      </c>
      <c r="P356" s="473" t="s">
        <v>50</v>
      </c>
      <c r="Q356" s="583" t="s">
        <v>3595</v>
      </c>
      <c r="R356" s="383">
        <v>7150</v>
      </c>
      <c r="S356" s="480">
        <v>70</v>
      </c>
      <c r="T356" s="1082"/>
      <c r="U356" s="581"/>
      <c r="V356" s="488"/>
      <c r="W356" s="1032"/>
      <c r="X356" s="596"/>
      <c r="Y356" s="485"/>
      <c r="Z356" s="1035"/>
      <c r="AA356" s="596"/>
      <c r="AB356" s="1192"/>
      <c r="AC356" s="392"/>
      <c r="AD356" s="392"/>
      <c r="AE356" s="1082"/>
      <c r="AF356" s="464"/>
      <c r="AG356" s="1193"/>
      <c r="AH356" s="429" t="s">
        <v>55</v>
      </c>
      <c r="AI356" s="470">
        <v>2000</v>
      </c>
      <c r="AJ356" s="469">
        <v>2300</v>
      </c>
      <c r="AK356" s="471">
        <v>1400</v>
      </c>
      <c r="AL356" s="469">
        <v>1400</v>
      </c>
      <c r="AM356" s="1194"/>
      <c r="AN356" s="429" t="s">
        <v>54</v>
      </c>
      <c r="AO356" s="470">
        <v>2600</v>
      </c>
      <c r="AP356" s="469">
        <v>2900</v>
      </c>
      <c r="AQ356" s="468">
        <v>1800</v>
      </c>
      <c r="AR356" s="467">
        <v>1800</v>
      </c>
      <c r="AS356" s="1032"/>
      <c r="AT356" s="593">
        <v>2150</v>
      </c>
      <c r="AU356" s="1194"/>
      <c r="AV356" s="1210"/>
      <c r="AW356" s="1032"/>
      <c r="AX356" s="1196"/>
      <c r="AY356" s="1032"/>
      <c r="AZ356" s="1199"/>
      <c r="BA356" s="1032"/>
      <c r="BB356" s="593"/>
      <c r="BC356" s="1032"/>
      <c r="BD356" s="1203"/>
      <c r="BE356" s="1032"/>
      <c r="BF356" s="479">
        <v>790</v>
      </c>
      <c r="BG356" s="1032"/>
      <c r="BH356" s="479">
        <v>2680</v>
      </c>
      <c r="BI356" s="1032"/>
      <c r="BJ356" s="479">
        <v>1670</v>
      </c>
      <c r="BK356" s="1032"/>
      <c r="BL356" s="1196"/>
      <c r="BM356" s="1032"/>
      <c r="BN356" s="1199"/>
      <c r="BO356" s="1032"/>
      <c r="BP356" s="1203"/>
      <c r="BQ356" s="457"/>
      <c r="BR356" s="412"/>
      <c r="BS356" s="581"/>
      <c r="BT356" s="580"/>
      <c r="BU356" s="580"/>
      <c r="BV356" s="1056"/>
      <c r="BW356" s="364"/>
      <c r="BX356" s="364"/>
      <c r="BY356" s="364"/>
      <c r="BZ356" s="364"/>
      <c r="CA356" s="364"/>
      <c r="CB356" s="364"/>
      <c r="CC356" s="364"/>
      <c r="CD356" s="364"/>
      <c r="CE356" s="364"/>
      <c r="CF356" s="364"/>
      <c r="CG356" s="364"/>
      <c r="CH356" s="364"/>
      <c r="CI356" s="364"/>
    </row>
    <row r="357" spans="1:87" s="374" customFormat="1" ht="12.75" customHeight="1">
      <c r="A357" s="1061"/>
      <c r="B357" s="1191"/>
      <c r="C357" s="1204" t="s">
        <v>53</v>
      </c>
      <c r="D357" s="478" t="s">
        <v>3520</v>
      </c>
      <c r="E357" s="388"/>
      <c r="F357" s="477">
        <v>96130</v>
      </c>
      <c r="G357" s="476">
        <v>167670</v>
      </c>
      <c r="H357" s="477">
        <v>93100</v>
      </c>
      <c r="I357" s="476">
        <v>164640</v>
      </c>
      <c r="J357" s="583" t="s">
        <v>3595</v>
      </c>
      <c r="K357" s="475">
        <v>850</v>
      </c>
      <c r="L357" s="474">
        <v>1560</v>
      </c>
      <c r="M357" s="473" t="s">
        <v>50</v>
      </c>
      <c r="N357" s="475">
        <v>820</v>
      </c>
      <c r="O357" s="474">
        <v>1530</v>
      </c>
      <c r="P357" s="473" t="s">
        <v>50</v>
      </c>
      <c r="Q357" s="380"/>
      <c r="R357" s="392"/>
      <c r="S357" s="455"/>
      <c r="T357" s="1082"/>
      <c r="U357" s="581"/>
      <c r="V357" s="593"/>
      <c r="W357" s="1032"/>
      <c r="X357" s="596"/>
      <c r="Y357" s="485"/>
      <c r="Z357" s="1035"/>
      <c r="AA357" s="596"/>
      <c r="AB357" s="1192"/>
      <c r="AC357" s="392"/>
      <c r="AD357" s="392"/>
      <c r="AE357" s="1082"/>
      <c r="AF357" s="464"/>
      <c r="AG357" s="1193"/>
      <c r="AH357" s="429" t="s">
        <v>52</v>
      </c>
      <c r="AI357" s="470">
        <v>1900</v>
      </c>
      <c r="AJ357" s="469">
        <v>2100</v>
      </c>
      <c r="AK357" s="471">
        <v>1300</v>
      </c>
      <c r="AL357" s="469">
        <v>1300</v>
      </c>
      <c r="AM357" s="1194"/>
      <c r="AN357" s="429" t="s">
        <v>51</v>
      </c>
      <c r="AO357" s="470">
        <v>2300</v>
      </c>
      <c r="AP357" s="469">
        <v>2500</v>
      </c>
      <c r="AQ357" s="468">
        <v>1600</v>
      </c>
      <c r="AR357" s="467">
        <v>1600</v>
      </c>
      <c r="AS357" s="1032"/>
      <c r="AT357" s="593"/>
      <c r="AU357" s="485"/>
      <c r="AV357" s="571"/>
      <c r="AW357" s="1032"/>
      <c r="AX357" s="1196"/>
      <c r="AY357" s="1032"/>
      <c r="AZ357" s="1199"/>
      <c r="BA357" s="1032"/>
      <c r="BB357" s="593"/>
      <c r="BC357" s="1032"/>
      <c r="BD357" s="1206">
        <v>0.06</v>
      </c>
      <c r="BE357" s="1032"/>
      <c r="BF357" s="466">
        <v>8</v>
      </c>
      <c r="BG357" s="1032"/>
      <c r="BH357" s="466">
        <v>20</v>
      </c>
      <c r="BI357" s="1032"/>
      <c r="BJ357" s="466">
        <v>10</v>
      </c>
      <c r="BK357" s="1032"/>
      <c r="BL357" s="1196"/>
      <c r="BM357" s="1032"/>
      <c r="BN357" s="1199"/>
      <c r="BO357" s="1032"/>
      <c r="BP357" s="1206">
        <v>0.98</v>
      </c>
      <c r="BQ357" s="457"/>
      <c r="BR357" s="412"/>
      <c r="BS357" s="581"/>
      <c r="BT357" s="580"/>
      <c r="BU357" s="580"/>
      <c r="BV357" s="1056"/>
      <c r="BW357" s="364"/>
      <c r="BX357" s="364"/>
      <c r="BY357" s="364"/>
      <c r="BZ357" s="364"/>
      <c r="CA357" s="364"/>
      <c r="CB357" s="364"/>
      <c r="CC357" s="364"/>
      <c r="CD357" s="364"/>
      <c r="CE357" s="364"/>
      <c r="CF357" s="364"/>
      <c r="CG357" s="364"/>
      <c r="CH357" s="364"/>
      <c r="CI357" s="364"/>
    </row>
    <row r="358" spans="1:87" s="374" customFormat="1" ht="12.75" customHeight="1">
      <c r="A358" s="1061"/>
      <c r="B358" s="1191"/>
      <c r="C358" s="1205"/>
      <c r="D358" s="389" t="s">
        <v>3519</v>
      </c>
      <c r="E358" s="388"/>
      <c r="F358" s="387">
        <v>167670</v>
      </c>
      <c r="G358" s="386"/>
      <c r="H358" s="387">
        <v>164640</v>
      </c>
      <c r="I358" s="386"/>
      <c r="J358" s="583" t="s">
        <v>3595</v>
      </c>
      <c r="K358" s="383">
        <v>1560</v>
      </c>
      <c r="L358" s="385"/>
      <c r="M358" s="384" t="s">
        <v>50</v>
      </c>
      <c r="N358" s="383">
        <v>1530</v>
      </c>
      <c r="O358" s="385"/>
      <c r="P358" s="384" t="s">
        <v>50</v>
      </c>
      <c r="Q358" s="380"/>
      <c r="R358" s="392"/>
      <c r="S358" s="487"/>
      <c r="T358" s="1082"/>
      <c r="U358" s="581"/>
      <c r="V358" s="593"/>
      <c r="W358" s="1032"/>
      <c r="X358" s="596"/>
      <c r="Y358" s="485"/>
      <c r="Z358" s="1035"/>
      <c r="AA358" s="596"/>
      <c r="AB358" s="1192"/>
      <c r="AC358" s="392"/>
      <c r="AD358" s="392"/>
      <c r="AE358" s="1082"/>
      <c r="AF358" s="464"/>
      <c r="AG358" s="1193"/>
      <c r="AH358" s="586" t="s">
        <v>49</v>
      </c>
      <c r="AI358" s="462">
        <v>1800</v>
      </c>
      <c r="AJ358" s="461">
        <v>2000</v>
      </c>
      <c r="AK358" s="463">
        <v>1300</v>
      </c>
      <c r="AL358" s="461">
        <v>1300</v>
      </c>
      <c r="AM358" s="1194"/>
      <c r="AN358" s="586" t="s">
        <v>48</v>
      </c>
      <c r="AO358" s="462">
        <v>2000</v>
      </c>
      <c r="AP358" s="461">
        <v>2300</v>
      </c>
      <c r="AQ358" s="460">
        <v>1400</v>
      </c>
      <c r="AR358" s="459">
        <v>1400</v>
      </c>
      <c r="AS358" s="1032"/>
      <c r="AT358" s="593"/>
      <c r="AU358" s="485"/>
      <c r="AV358" s="414"/>
      <c r="AW358" s="1032"/>
      <c r="AX358" s="1197"/>
      <c r="AY358" s="1032"/>
      <c r="AZ358" s="1200"/>
      <c r="BA358" s="1032"/>
      <c r="BB358" s="593"/>
      <c r="BC358" s="1032"/>
      <c r="BD358" s="1207"/>
      <c r="BE358" s="1032"/>
      <c r="BF358" s="604"/>
      <c r="BG358" s="1032"/>
      <c r="BH358" s="458" t="s">
        <v>3692</v>
      </c>
      <c r="BI358" s="1032"/>
      <c r="BJ358" s="458" t="s">
        <v>3692</v>
      </c>
      <c r="BK358" s="1032"/>
      <c r="BL358" s="1197"/>
      <c r="BM358" s="1032"/>
      <c r="BN358" s="1200"/>
      <c r="BO358" s="1032"/>
      <c r="BP358" s="1206"/>
      <c r="BQ358" s="457"/>
      <c r="BR358" s="412"/>
      <c r="BS358" s="581"/>
      <c r="BT358" s="580"/>
      <c r="BU358" s="580"/>
      <c r="BV358" s="1056"/>
      <c r="BW358" s="364"/>
      <c r="BX358" s="364"/>
      <c r="BY358" s="364"/>
      <c r="BZ358" s="364"/>
      <c r="CA358" s="364"/>
      <c r="CB358" s="364"/>
      <c r="CC358" s="364"/>
      <c r="CD358" s="364"/>
      <c r="CE358" s="364"/>
      <c r="CF358" s="364"/>
      <c r="CG358" s="364"/>
      <c r="CH358" s="364"/>
      <c r="CI358" s="364"/>
    </row>
    <row r="359" spans="1:87" s="374" customFormat="1" ht="12.75" customHeight="1">
      <c r="A359" s="1061"/>
      <c r="B359" s="1190" t="s">
        <v>3522</v>
      </c>
      <c r="C359" s="1076" t="s">
        <v>59</v>
      </c>
      <c r="D359" s="402" t="s">
        <v>3470</v>
      </c>
      <c r="E359" s="388"/>
      <c r="F359" s="401">
        <v>30270</v>
      </c>
      <c r="G359" s="400">
        <v>37420</v>
      </c>
      <c r="H359" s="401">
        <v>27420</v>
      </c>
      <c r="I359" s="400">
        <v>34570</v>
      </c>
      <c r="J359" s="583" t="s">
        <v>3595</v>
      </c>
      <c r="K359" s="399">
        <v>270</v>
      </c>
      <c r="L359" s="398">
        <v>340</v>
      </c>
      <c r="M359" s="397" t="s">
        <v>50</v>
      </c>
      <c r="N359" s="399">
        <v>240</v>
      </c>
      <c r="O359" s="398">
        <v>310</v>
      </c>
      <c r="P359" s="397" t="s">
        <v>50</v>
      </c>
      <c r="Q359" s="583" t="s">
        <v>3595</v>
      </c>
      <c r="R359" s="396">
        <v>7150</v>
      </c>
      <c r="S359" s="484">
        <v>70</v>
      </c>
      <c r="T359" s="1082"/>
      <c r="U359" s="581"/>
      <c r="V359" s="593"/>
      <c r="W359" s="1032"/>
      <c r="X359" s="596"/>
      <c r="Y359" s="485"/>
      <c r="Z359" s="1035"/>
      <c r="AA359" s="596"/>
      <c r="AB359" s="1192"/>
      <c r="AC359" s="392"/>
      <c r="AD359" s="392"/>
      <c r="AE359" s="1082"/>
      <c r="AF359" s="464"/>
      <c r="AG359" s="1193" t="s">
        <v>3595</v>
      </c>
      <c r="AH359" s="483" t="s">
        <v>58</v>
      </c>
      <c r="AI359" s="482">
        <v>2300</v>
      </c>
      <c r="AJ359" s="481">
        <v>2500</v>
      </c>
      <c r="AK359" s="471">
        <v>1600</v>
      </c>
      <c r="AL359" s="469">
        <v>1600</v>
      </c>
      <c r="AM359" s="1194" t="s">
        <v>3595</v>
      </c>
      <c r="AN359" s="483" t="s">
        <v>57</v>
      </c>
      <c r="AO359" s="482">
        <v>5400</v>
      </c>
      <c r="AP359" s="481">
        <v>6000</v>
      </c>
      <c r="AQ359" s="468">
        <v>3700</v>
      </c>
      <c r="AR359" s="467">
        <v>3700</v>
      </c>
      <c r="AS359" s="1032"/>
      <c r="AT359" s="1208" t="s">
        <v>61</v>
      </c>
      <c r="AU359" s="1194" t="s">
        <v>3595</v>
      </c>
      <c r="AV359" s="1209">
        <v>4500</v>
      </c>
      <c r="AW359" s="1032" t="s">
        <v>3595</v>
      </c>
      <c r="AX359" s="1195">
        <v>1270</v>
      </c>
      <c r="AY359" s="1032" t="s">
        <v>3595</v>
      </c>
      <c r="AZ359" s="1198">
        <v>20</v>
      </c>
      <c r="BA359" s="1032"/>
      <c r="BB359" s="1208"/>
      <c r="BC359" s="1032" t="s">
        <v>3601</v>
      </c>
      <c r="BD359" s="1202" t="s">
        <v>56</v>
      </c>
      <c r="BE359" s="1032" t="s">
        <v>3601</v>
      </c>
      <c r="BF359" s="390"/>
      <c r="BG359" s="1032" t="s">
        <v>3601</v>
      </c>
      <c r="BH359" s="390"/>
      <c r="BI359" s="1032" t="s">
        <v>3601</v>
      </c>
      <c r="BJ359" s="390"/>
      <c r="BK359" s="1032" t="s">
        <v>3595</v>
      </c>
      <c r="BL359" s="1195">
        <v>1450</v>
      </c>
      <c r="BM359" s="1032" t="s">
        <v>8</v>
      </c>
      <c r="BN359" s="1198">
        <v>10</v>
      </c>
      <c r="BO359" s="1032"/>
      <c r="BP359" s="1202" t="s">
        <v>3693</v>
      </c>
      <c r="BQ359" s="457"/>
      <c r="BR359" s="412"/>
      <c r="BS359" s="581"/>
      <c r="BT359" s="580"/>
      <c r="BU359" s="580"/>
      <c r="BV359" s="1056"/>
      <c r="BW359" s="364"/>
      <c r="BX359" s="364"/>
      <c r="BY359" s="364"/>
      <c r="BZ359" s="364"/>
      <c r="CA359" s="364"/>
      <c r="CB359" s="364"/>
      <c r="CC359" s="364"/>
      <c r="CD359" s="364"/>
      <c r="CE359" s="364"/>
      <c r="CF359" s="364"/>
      <c r="CG359" s="364"/>
      <c r="CH359" s="364"/>
      <c r="CI359" s="364"/>
    </row>
    <row r="360" spans="1:87" s="374" customFormat="1" ht="12.75" customHeight="1">
      <c r="A360" s="1061"/>
      <c r="B360" s="1191"/>
      <c r="C360" s="1077"/>
      <c r="D360" s="478" t="s">
        <v>3469</v>
      </c>
      <c r="E360" s="388"/>
      <c r="F360" s="477">
        <v>37420</v>
      </c>
      <c r="G360" s="476">
        <v>95310</v>
      </c>
      <c r="H360" s="477">
        <v>34570</v>
      </c>
      <c r="I360" s="476">
        <v>92460</v>
      </c>
      <c r="J360" s="583" t="s">
        <v>3595</v>
      </c>
      <c r="K360" s="475">
        <v>340</v>
      </c>
      <c r="L360" s="474">
        <v>840</v>
      </c>
      <c r="M360" s="473" t="s">
        <v>50</v>
      </c>
      <c r="N360" s="475">
        <v>310</v>
      </c>
      <c r="O360" s="474">
        <v>810</v>
      </c>
      <c r="P360" s="473" t="s">
        <v>50</v>
      </c>
      <c r="Q360" s="583" t="s">
        <v>3595</v>
      </c>
      <c r="R360" s="383">
        <v>7150</v>
      </c>
      <c r="S360" s="480">
        <v>70</v>
      </c>
      <c r="T360" s="1082"/>
      <c r="U360" s="581"/>
      <c r="V360" s="593"/>
      <c r="W360" s="1032"/>
      <c r="X360" s="596"/>
      <c r="Y360" s="485"/>
      <c r="Z360" s="1035"/>
      <c r="AA360" s="596"/>
      <c r="AB360" s="1192"/>
      <c r="AC360" s="392"/>
      <c r="AD360" s="392"/>
      <c r="AE360" s="1082"/>
      <c r="AF360" s="464"/>
      <c r="AG360" s="1193"/>
      <c r="AH360" s="429" t="s">
        <v>55</v>
      </c>
      <c r="AI360" s="470">
        <v>2200</v>
      </c>
      <c r="AJ360" s="469">
        <v>2400</v>
      </c>
      <c r="AK360" s="471">
        <v>1500</v>
      </c>
      <c r="AL360" s="469">
        <v>1500</v>
      </c>
      <c r="AM360" s="1194"/>
      <c r="AN360" s="429" t="s">
        <v>54</v>
      </c>
      <c r="AO360" s="470">
        <v>2900</v>
      </c>
      <c r="AP360" s="469">
        <v>3300</v>
      </c>
      <c r="AQ360" s="468">
        <v>2000</v>
      </c>
      <c r="AR360" s="467">
        <v>2000</v>
      </c>
      <c r="AS360" s="1032"/>
      <c r="AT360" s="1208"/>
      <c r="AU360" s="1194"/>
      <c r="AV360" s="1210"/>
      <c r="AW360" s="1032"/>
      <c r="AX360" s="1196"/>
      <c r="AY360" s="1032"/>
      <c r="AZ360" s="1199"/>
      <c r="BA360" s="1032"/>
      <c r="BB360" s="1208"/>
      <c r="BC360" s="1032"/>
      <c r="BD360" s="1203"/>
      <c r="BE360" s="1032"/>
      <c r="BF360" s="479">
        <v>740</v>
      </c>
      <c r="BG360" s="1032"/>
      <c r="BH360" s="479">
        <v>2520</v>
      </c>
      <c r="BI360" s="1032"/>
      <c r="BJ360" s="479">
        <v>1570</v>
      </c>
      <c r="BK360" s="1032"/>
      <c r="BL360" s="1196"/>
      <c r="BM360" s="1032"/>
      <c r="BN360" s="1199"/>
      <c r="BO360" s="1032"/>
      <c r="BP360" s="1203"/>
      <c r="BQ360" s="457"/>
      <c r="BR360" s="412"/>
      <c r="BS360" s="581"/>
      <c r="BT360" s="580"/>
      <c r="BU360" s="580"/>
      <c r="BV360" s="1056"/>
      <c r="BW360" s="364"/>
      <c r="BX360" s="364"/>
      <c r="BY360" s="364"/>
      <c r="BZ360" s="364"/>
      <c r="CA360" s="364"/>
      <c r="CB360" s="364"/>
      <c r="CC360" s="364"/>
      <c r="CD360" s="364"/>
      <c r="CE360" s="364"/>
      <c r="CF360" s="364"/>
      <c r="CG360" s="364"/>
      <c r="CH360" s="364"/>
      <c r="CI360" s="364"/>
    </row>
    <row r="361" spans="1:87" s="374" customFormat="1" ht="12.75" customHeight="1">
      <c r="A361" s="1061"/>
      <c r="B361" s="1191"/>
      <c r="C361" s="1204" t="s">
        <v>53</v>
      </c>
      <c r="D361" s="478" t="s">
        <v>3520</v>
      </c>
      <c r="E361" s="388"/>
      <c r="F361" s="477">
        <v>95310</v>
      </c>
      <c r="G361" s="476">
        <v>166850</v>
      </c>
      <c r="H361" s="477">
        <v>92460</v>
      </c>
      <c r="I361" s="476">
        <v>164000</v>
      </c>
      <c r="J361" s="583" t="s">
        <v>3595</v>
      </c>
      <c r="K361" s="475">
        <v>840</v>
      </c>
      <c r="L361" s="474">
        <v>1550</v>
      </c>
      <c r="M361" s="473" t="s">
        <v>50</v>
      </c>
      <c r="N361" s="475">
        <v>810</v>
      </c>
      <c r="O361" s="474">
        <v>1520</v>
      </c>
      <c r="P361" s="473" t="s">
        <v>50</v>
      </c>
      <c r="Q361" s="380"/>
      <c r="R361" s="392"/>
      <c r="S361" s="455"/>
      <c r="T361" s="1082"/>
      <c r="U361" s="581"/>
      <c r="V361" s="593"/>
      <c r="W361" s="1032"/>
      <c r="X361" s="596"/>
      <c r="Y361" s="485"/>
      <c r="Z361" s="1035"/>
      <c r="AA361" s="596"/>
      <c r="AB361" s="1192"/>
      <c r="AC361" s="392"/>
      <c r="AD361" s="392"/>
      <c r="AE361" s="1082"/>
      <c r="AF361" s="464"/>
      <c r="AG361" s="1193"/>
      <c r="AH361" s="429" t="s">
        <v>52</v>
      </c>
      <c r="AI361" s="470">
        <v>2100</v>
      </c>
      <c r="AJ361" s="469">
        <v>2300</v>
      </c>
      <c r="AK361" s="471">
        <v>1400</v>
      </c>
      <c r="AL361" s="469">
        <v>1400</v>
      </c>
      <c r="AM361" s="1194"/>
      <c r="AN361" s="429" t="s">
        <v>51</v>
      </c>
      <c r="AO361" s="470">
        <v>2500</v>
      </c>
      <c r="AP361" s="469">
        <v>2800</v>
      </c>
      <c r="AQ361" s="468">
        <v>1800</v>
      </c>
      <c r="AR361" s="467">
        <v>1800</v>
      </c>
      <c r="AS361" s="1032"/>
      <c r="AT361" s="593"/>
      <c r="AU361" s="485"/>
      <c r="AV361" s="571"/>
      <c r="AW361" s="1032"/>
      <c r="AX361" s="1196"/>
      <c r="AY361" s="1032"/>
      <c r="AZ361" s="1199"/>
      <c r="BA361" s="1032"/>
      <c r="BB361" s="593"/>
      <c r="BC361" s="1032"/>
      <c r="BD361" s="1206">
        <v>0.06</v>
      </c>
      <c r="BE361" s="1032"/>
      <c r="BF361" s="466">
        <v>7</v>
      </c>
      <c r="BG361" s="1032"/>
      <c r="BH361" s="466">
        <v>20</v>
      </c>
      <c r="BI361" s="1032"/>
      <c r="BJ361" s="466">
        <v>10</v>
      </c>
      <c r="BK361" s="1032"/>
      <c r="BL361" s="1196"/>
      <c r="BM361" s="1032"/>
      <c r="BN361" s="1199"/>
      <c r="BO361" s="1032"/>
      <c r="BP361" s="1206">
        <v>0.99</v>
      </c>
      <c r="BQ361" s="457"/>
      <c r="BR361" s="412"/>
      <c r="BS361" s="581"/>
      <c r="BT361" s="580"/>
      <c r="BU361" s="580"/>
      <c r="BV361" s="1056"/>
      <c r="BW361" s="364"/>
      <c r="BX361" s="364"/>
      <c r="BY361" s="364"/>
      <c r="BZ361" s="364"/>
      <c r="CA361" s="364"/>
      <c r="CB361" s="364"/>
      <c r="CC361" s="364"/>
      <c r="CD361" s="364"/>
      <c r="CE361" s="364"/>
      <c r="CF361" s="364"/>
      <c r="CG361" s="364"/>
      <c r="CH361" s="364"/>
      <c r="CI361" s="364"/>
    </row>
    <row r="362" spans="1:87" s="374" customFormat="1" ht="12.75" customHeight="1">
      <c r="A362" s="1061"/>
      <c r="B362" s="1191"/>
      <c r="C362" s="1205"/>
      <c r="D362" s="389" t="s">
        <v>3519</v>
      </c>
      <c r="E362" s="388"/>
      <c r="F362" s="387">
        <v>166850</v>
      </c>
      <c r="G362" s="386"/>
      <c r="H362" s="387">
        <v>164000</v>
      </c>
      <c r="I362" s="386"/>
      <c r="J362" s="583" t="s">
        <v>3595</v>
      </c>
      <c r="K362" s="383">
        <v>1550</v>
      </c>
      <c r="L362" s="385"/>
      <c r="M362" s="384" t="s">
        <v>50</v>
      </c>
      <c r="N362" s="383">
        <v>1520</v>
      </c>
      <c r="O362" s="385"/>
      <c r="P362" s="384" t="s">
        <v>50</v>
      </c>
      <c r="Q362" s="380"/>
      <c r="R362" s="392"/>
      <c r="S362" s="487"/>
      <c r="T362" s="1082"/>
      <c r="U362" s="581"/>
      <c r="V362" s="593"/>
      <c r="W362" s="1032"/>
      <c r="X362" s="596"/>
      <c r="Y362" s="485"/>
      <c r="Z362" s="1035"/>
      <c r="AA362" s="596"/>
      <c r="AB362" s="1192"/>
      <c r="AC362" s="392"/>
      <c r="AD362" s="392"/>
      <c r="AE362" s="1082"/>
      <c r="AF362" s="464"/>
      <c r="AG362" s="1193"/>
      <c r="AH362" s="586" t="s">
        <v>49</v>
      </c>
      <c r="AI362" s="462">
        <v>1900</v>
      </c>
      <c r="AJ362" s="461">
        <v>2100</v>
      </c>
      <c r="AK362" s="463">
        <v>1300</v>
      </c>
      <c r="AL362" s="461">
        <v>1300</v>
      </c>
      <c r="AM362" s="1194"/>
      <c r="AN362" s="586" t="s">
        <v>48</v>
      </c>
      <c r="AO362" s="462">
        <v>2300</v>
      </c>
      <c r="AP362" s="461">
        <v>2500</v>
      </c>
      <c r="AQ362" s="460">
        <v>1600</v>
      </c>
      <c r="AR362" s="459">
        <v>1600</v>
      </c>
      <c r="AS362" s="1032"/>
      <c r="AT362" s="593"/>
      <c r="AU362" s="485"/>
      <c r="AV362" s="414"/>
      <c r="AW362" s="1032"/>
      <c r="AX362" s="1197"/>
      <c r="AY362" s="1032"/>
      <c r="AZ362" s="1200"/>
      <c r="BA362" s="1032"/>
      <c r="BB362" s="593"/>
      <c r="BC362" s="1032"/>
      <c r="BD362" s="1207"/>
      <c r="BE362" s="1032"/>
      <c r="BF362" s="604"/>
      <c r="BG362" s="1032"/>
      <c r="BH362" s="458" t="s">
        <v>3692</v>
      </c>
      <c r="BI362" s="1032"/>
      <c r="BJ362" s="458" t="s">
        <v>3692</v>
      </c>
      <c r="BK362" s="1032"/>
      <c r="BL362" s="1197"/>
      <c r="BM362" s="1032"/>
      <c r="BN362" s="1200"/>
      <c r="BO362" s="1032"/>
      <c r="BP362" s="1206"/>
      <c r="BQ362" s="457"/>
      <c r="BR362" s="412"/>
      <c r="BS362" s="581"/>
      <c r="BT362" s="580"/>
      <c r="BU362" s="580"/>
      <c r="BV362" s="1056"/>
      <c r="BW362" s="364"/>
      <c r="BX362" s="364"/>
      <c r="BY362" s="364"/>
      <c r="BZ362" s="364"/>
      <c r="CA362" s="364"/>
      <c r="CB362" s="364"/>
      <c r="CC362" s="364"/>
      <c r="CD362" s="364"/>
      <c r="CE362" s="364"/>
      <c r="CF362" s="364"/>
      <c r="CG362" s="364"/>
      <c r="CH362" s="364"/>
      <c r="CI362" s="364"/>
    </row>
    <row r="363" spans="1:87" s="374" customFormat="1" ht="12.75" customHeight="1">
      <c r="A363" s="1061"/>
      <c r="B363" s="1190" t="s">
        <v>3521</v>
      </c>
      <c r="C363" s="1076" t="s">
        <v>59</v>
      </c>
      <c r="D363" s="402" t="s">
        <v>3470</v>
      </c>
      <c r="E363" s="388"/>
      <c r="F363" s="401">
        <v>29530</v>
      </c>
      <c r="G363" s="400">
        <v>36680</v>
      </c>
      <c r="H363" s="401">
        <v>26830</v>
      </c>
      <c r="I363" s="400">
        <v>33980</v>
      </c>
      <c r="J363" s="583" t="s">
        <v>3595</v>
      </c>
      <c r="K363" s="399">
        <v>270</v>
      </c>
      <c r="L363" s="398">
        <v>340</v>
      </c>
      <c r="M363" s="397" t="s">
        <v>50</v>
      </c>
      <c r="N363" s="399">
        <v>240</v>
      </c>
      <c r="O363" s="398">
        <v>310</v>
      </c>
      <c r="P363" s="397" t="s">
        <v>50</v>
      </c>
      <c r="Q363" s="583" t="s">
        <v>3595</v>
      </c>
      <c r="R363" s="396">
        <v>7150</v>
      </c>
      <c r="S363" s="484">
        <v>70</v>
      </c>
      <c r="T363" s="1082"/>
      <c r="U363" s="581"/>
      <c r="V363" s="593"/>
      <c r="W363" s="1032"/>
      <c r="X363" s="596"/>
      <c r="Y363" s="485"/>
      <c r="Z363" s="1035"/>
      <c r="AA363" s="596"/>
      <c r="AB363" s="1192"/>
      <c r="AC363" s="392"/>
      <c r="AD363" s="392"/>
      <c r="AE363" s="1082"/>
      <c r="AF363" s="464"/>
      <c r="AG363" s="1193" t="s">
        <v>3595</v>
      </c>
      <c r="AH363" s="483" t="s">
        <v>58</v>
      </c>
      <c r="AI363" s="482">
        <v>2200</v>
      </c>
      <c r="AJ363" s="481">
        <v>2400</v>
      </c>
      <c r="AK363" s="471">
        <v>1500</v>
      </c>
      <c r="AL363" s="469">
        <v>1500</v>
      </c>
      <c r="AM363" s="1194" t="s">
        <v>3595</v>
      </c>
      <c r="AN363" s="483" t="s">
        <v>57</v>
      </c>
      <c r="AO363" s="482">
        <v>4800</v>
      </c>
      <c r="AP363" s="481">
        <v>5400</v>
      </c>
      <c r="AQ363" s="468">
        <v>3400</v>
      </c>
      <c r="AR363" s="467">
        <v>3400</v>
      </c>
      <c r="AS363" s="1032"/>
      <c r="AT363" s="593"/>
      <c r="AU363" s="1194" t="s">
        <v>3595</v>
      </c>
      <c r="AV363" s="1209">
        <v>4500</v>
      </c>
      <c r="AW363" s="1032" t="s">
        <v>3595</v>
      </c>
      <c r="AX363" s="1195">
        <v>1200</v>
      </c>
      <c r="AY363" s="1032" t="s">
        <v>3595</v>
      </c>
      <c r="AZ363" s="1198">
        <v>10</v>
      </c>
      <c r="BA363" s="1032"/>
      <c r="BB363" s="593"/>
      <c r="BC363" s="1032" t="s">
        <v>3601</v>
      </c>
      <c r="BD363" s="1202" t="s">
        <v>56</v>
      </c>
      <c r="BE363" s="1032" t="s">
        <v>3601</v>
      </c>
      <c r="BF363" s="390"/>
      <c r="BG363" s="1032" t="s">
        <v>3601</v>
      </c>
      <c r="BH363" s="390"/>
      <c r="BI363" s="1032" t="s">
        <v>3601</v>
      </c>
      <c r="BJ363" s="390"/>
      <c r="BK363" s="1032" t="s">
        <v>3595</v>
      </c>
      <c r="BL363" s="1195">
        <v>1370</v>
      </c>
      <c r="BM363" s="1032" t="s">
        <v>8</v>
      </c>
      <c r="BN363" s="1198">
        <v>10</v>
      </c>
      <c r="BO363" s="394"/>
      <c r="BP363" s="1202" t="s">
        <v>3693</v>
      </c>
      <c r="BQ363" s="457"/>
      <c r="BR363" s="412"/>
      <c r="BS363" s="581"/>
      <c r="BT363" s="580"/>
      <c r="BU363" s="580"/>
      <c r="BV363" s="1056"/>
      <c r="BW363" s="364"/>
      <c r="BX363" s="364"/>
      <c r="BY363" s="364"/>
      <c r="BZ363" s="364"/>
      <c r="CA363" s="364"/>
      <c r="CB363" s="364"/>
      <c r="CC363" s="364"/>
      <c r="CD363" s="364"/>
      <c r="CE363" s="364"/>
      <c r="CF363" s="364"/>
      <c r="CG363" s="364"/>
      <c r="CH363" s="364"/>
      <c r="CI363" s="364"/>
    </row>
    <row r="364" spans="1:87" s="374" customFormat="1" ht="12.75" customHeight="1">
      <c r="A364" s="1061"/>
      <c r="B364" s="1191"/>
      <c r="C364" s="1077"/>
      <c r="D364" s="478" t="s">
        <v>3469</v>
      </c>
      <c r="E364" s="388"/>
      <c r="F364" s="477">
        <v>36680</v>
      </c>
      <c r="G364" s="476">
        <v>94560</v>
      </c>
      <c r="H364" s="477">
        <v>33980</v>
      </c>
      <c r="I364" s="476">
        <v>91870</v>
      </c>
      <c r="J364" s="583" t="s">
        <v>3595</v>
      </c>
      <c r="K364" s="475">
        <v>340</v>
      </c>
      <c r="L364" s="474">
        <v>840</v>
      </c>
      <c r="M364" s="473" t="s">
        <v>50</v>
      </c>
      <c r="N364" s="475">
        <v>310</v>
      </c>
      <c r="O364" s="474">
        <v>810</v>
      </c>
      <c r="P364" s="473" t="s">
        <v>50</v>
      </c>
      <c r="Q364" s="583" t="s">
        <v>3595</v>
      </c>
      <c r="R364" s="383">
        <v>7150</v>
      </c>
      <c r="S364" s="480">
        <v>70</v>
      </c>
      <c r="T364" s="1082"/>
      <c r="U364" s="581"/>
      <c r="V364" s="593"/>
      <c r="W364" s="1032"/>
      <c r="X364" s="596"/>
      <c r="Y364" s="485"/>
      <c r="Z364" s="1035"/>
      <c r="AA364" s="596"/>
      <c r="AB364" s="1192"/>
      <c r="AC364" s="392"/>
      <c r="AD364" s="392"/>
      <c r="AE364" s="1082"/>
      <c r="AF364" s="464"/>
      <c r="AG364" s="1193"/>
      <c r="AH364" s="429" t="s">
        <v>55</v>
      </c>
      <c r="AI364" s="470">
        <v>2100</v>
      </c>
      <c r="AJ364" s="469">
        <v>2300</v>
      </c>
      <c r="AK364" s="471">
        <v>1400</v>
      </c>
      <c r="AL364" s="469">
        <v>1400</v>
      </c>
      <c r="AM364" s="1194"/>
      <c r="AN364" s="429" t="s">
        <v>54</v>
      </c>
      <c r="AO364" s="470">
        <v>2600</v>
      </c>
      <c r="AP364" s="469">
        <v>2900</v>
      </c>
      <c r="AQ364" s="468">
        <v>1800</v>
      </c>
      <c r="AR364" s="467">
        <v>1800</v>
      </c>
      <c r="AS364" s="1032"/>
      <c r="AT364" s="593"/>
      <c r="AU364" s="1194"/>
      <c r="AV364" s="1210"/>
      <c r="AW364" s="1032"/>
      <c r="AX364" s="1196"/>
      <c r="AY364" s="1032"/>
      <c r="AZ364" s="1199"/>
      <c r="BA364" s="1032"/>
      <c r="BB364" s="593"/>
      <c r="BC364" s="1032"/>
      <c r="BD364" s="1203"/>
      <c r="BE364" s="1032"/>
      <c r="BF364" s="479">
        <v>700</v>
      </c>
      <c r="BG364" s="1032"/>
      <c r="BH364" s="479">
        <v>2380</v>
      </c>
      <c r="BI364" s="1032"/>
      <c r="BJ364" s="479">
        <v>1480</v>
      </c>
      <c r="BK364" s="1032"/>
      <c r="BL364" s="1196"/>
      <c r="BM364" s="1032"/>
      <c r="BN364" s="1199"/>
      <c r="BO364" s="394"/>
      <c r="BP364" s="1203"/>
      <c r="BQ364" s="457"/>
      <c r="BR364" s="412"/>
      <c r="BS364" s="581"/>
      <c r="BT364" s="580"/>
      <c r="BU364" s="580"/>
      <c r="BV364" s="1056"/>
      <c r="BW364" s="364"/>
      <c r="BX364" s="364"/>
      <c r="BY364" s="364"/>
      <c r="BZ364" s="364"/>
      <c r="CA364" s="364"/>
      <c r="CB364" s="364"/>
      <c r="CC364" s="364"/>
      <c r="CD364" s="364"/>
      <c r="CE364" s="364"/>
      <c r="CF364" s="364"/>
      <c r="CG364" s="364"/>
      <c r="CH364" s="364"/>
      <c r="CI364" s="364"/>
    </row>
    <row r="365" spans="1:87" s="374" customFormat="1" ht="12.75" customHeight="1">
      <c r="A365" s="1061"/>
      <c r="B365" s="1191"/>
      <c r="C365" s="1204" t="s">
        <v>53</v>
      </c>
      <c r="D365" s="478" t="s">
        <v>3520</v>
      </c>
      <c r="E365" s="388"/>
      <c r="F365" s="477">
        <v>94560</v>
      </c>
      <c r="G365" s="476">
        <v>166100</v>
      </c>
      <c r="H365" s="477">
        <v>91870</v>
      </c>
      <c r="I365" s="476">
        <v>163410</v>
      </c>
      <c r="J365" s="583" t="s">
        <v>3595</v>
      </c>
      <c r="K365" s="475">
        <v>840</v>
      </c>
      <c r="L365" s="474">
        <v>1550</v>
      </c>
      <c r="M365" s="473" t="s">
        <v>50</v>
      </c>
      <c r="N365" s="475">
        <v>810</v>
      </c>
      <c r="O365" s="474">
        <v>1520</v>
      </c>
      <c r="P365" s="473" t="s">
        <v>50</v>
      </c>
      <c r="Q365" s="380"/>
      <c r="R365" s="392"/>
      <c r="S365" s="455"/>
      <c r="T365" s="1082"/>
      <c r="U365" s="581"/>
      <c r="V365" s="593"/>
      <c r="W365" s="1032"/>
      <c r="X365" s="596"/>
      <c r="Y365" s="485"/>
      <c r="Z365" s="1035"/>
      <c r="AA365" s="596"/>
      <c r="AB365" s="1192"/>
      <c r="AC365" s="392"/>
      <c r="AD365" s="392"/>
      <c r="AE365" s="1082"/>
      <c r="AF365" s="464"/>
      <c r="AG365" s="1193"/>
      <c r="AH365" s="429" t="s">
        <v>52</v>
      </c>
      <c r="AI365" s="470">
        <v>1900</v>
      </c>
      <c r="AJ365" s="469">
        <v>2100</v>
      </c>
      <c r="AK365" s="471">
        <v>1300</v>
      </c>
      <c r="AL365" s="469">
        <v>1300</v>
      </c>
      <c r="AM365" s="1194"/>
      <c r="AN365" s="429" t="s">
        <v>51</v>
      </c>
      <c r="AO365" s="470">
        <v>2300</v>
      </c>
      <c r="AP365" s="469">
        <v>2500</v>
      </c>
      <c r="AQ365" s="468">
        <v>1600</v>
      </c>
      <c r="AR365" s="467">
        <v>1600</v>
      </c>
      <c r="AS365" s="1032"/>
      <c r="AT365" s="593"/>
      <c r="AU365" s="485"/>
      <c r="AV365" s="571"/>
      <c r="AW365" s="1032"/>
      <c r="AX365" s="1196"/>
      <c r="AY365" s="1032"/>
      <c r="AZ365" s="1199"/>
      <c r="BA365" s="1032"/>
      <c r="BB365" s="593"/>
      <c r="BC365" s="1032"/>
      <c r="BD365" s="1206">
        <v>7.0000000000000007E-2</v>
      </c>
      <c r="BE365" s="1032"/>
      <c r="BF365" s="466">
        <v>7</v>
      </c>
      <c r="BG365" s="1032"/>
      <c r="BH365" s="466">
        <v>20</v>
      </c>
      <c r="BI365" s="1032"/>
      <c r="BJ365" s="466">
        <v>10</v>
      </c>
      <c r="BK365" s="1032"/>
      <c r="BL365" s="1196"/>
      <c r="BM365" s="1032"/>
      <c r="BN365" s="1199"/>
      <c r="BO365" s="394"/>
      <c r="BP365" s="1206">
        <v>0.99</v>
      </c>
      <c r="BQ365" s="457"/>
      <c r="BR365" s="412"/>
      <c r="BS365" s="581"/>
      <c r="BT365" s="580"/>
      <c r="BU365" s="580"/>
      <c r="BV365" s="1056"/>
      <c r="BW365" s="364"/>
      <c r="BX365" s="364"/>
      <c r="BY365" s="364"/>
      <c r="BZ365" s="364"/>
      <c r="CA365" s="364"/>
      <c r="CB365" s="364"/>
      <c r="CC365" s="364"/>
      <c r="CD365" s="364"/>
      <c r="CE365" s="364"/>
      <c r="CF365" s="364"/>
      <c r="CG365" s="364"/>
      <c r="CH365" s="364"/>
      <c r="CI365" s="364"/>
    </row>
    <row r="366" spans="1:87" s="374" customFormat="1" ht="12.75" customHeight="1">
      <c r="A366" s="1075"/>
      <c r="B366" s="1191"/>
      <c r="C366" s="1205"/>
      <c r="D366" s="389" t="s">
        <v>3519</v>
      </c>
      <c r="E366" s="388"/>
      <c r="F366" s="387">
        <v>166100</v>
      </c>
      <c r="G366" s="386"/>
      <c r="H366" s="387">
        <v>163410</v>
      </c>
      <c r="I366" s="386"/>
      <c r="J366" s="583" t="s">
        <v>3595</v>
      </c>
      <c r="K366" s="383">
        <v>1550</v>
      </c>
      <c r="L366" s="385"/>
      <c r="M366" s="384" t="s">
        <v>50</v>
      </c>
      <c r="N366" s="383">
        <v>1520</v>
      </c>
      <c r="O366" s="385"/>
      <c r="P366" s="384" t="s">
        <v>50</v>
      </c>
      <c r="Q366" s="380"/>
      <c r="R366" s="392"/>
      <c r="S366" s="456"/>
      <c r="T366" s="1082"/>
      <c r="U366" s="581"/>
      <c r="V366" s="594"/>
      <c r="W366" s="1032"/>
      <c r="X366" s="597"/>
      <c r="Y366" s="485"/>
      <c r="Z366" s="1035"/>
      <c r="AA366" s="597"/>
      <c r="AB366" s="1192"/>
      <c r="AC366" s="392"/>
      <c r="AD366" s="392"/>
      <c r="AE366" s="1082"/>
      <c r="AF366" s="464"/>
      <c r="AG366" s="1193"/>
      <c r="AH366" s="586" t="s">
        <v>49</v>
      </c>
      <c r="AI366" s="462">
        <v>1800</v>
      </c>
      <c r="AJ366" s="461">
        <v>2000</v>
      </c>
      <c r="AK366" s="504">
        <v>1300</v>
      </c>
      <c r="AL366" s="461">
        <v>1300</v>
      </c>
      <c r="AM366" s="1194"/>
      <c r="AN366" s="586" t="s">
        <v>48</v>
      </c>
      <c r="AO366" s="462">
        <v>2000</v>
      </c>
      <c r="AP366" s="461">
        <v>2300</v>
      </c>
      <c r="AQ366" s="503">
        <v>1400</v>
      </c>
      <c r="AR366" s="459">
        <v>1400</v>
      </c>
      <c r="AS366" s="1032"/>
      <c r="AT366" s="594"/>
      <c r="AU366" s="485"/>
      <c r="AV366" s="414"/>
      <c r="AW366" s="1032"/>
      <c r="AX366" s="1197"/>
      <c r="AY366" s="1032"/>
      <c r="AZ366" s="1200"/>
      <c r="BA366" s="1032"/>
      <c r="BB366" s="594"/>
      <c r="BC366" s="1032"/>
      <c r="BD366" s="1207"/>
      <c r="BE366" s="1032"/>
      <c r="BF366" s="604"/>
      <c r="BG366" s="1032"/>
      <c r="BH366" s="458" t="s">
        <v>3692</v>
      </c>
      <c r="BI366" s="1032"/>
      <c r="BJ366" s="458" t="s">
        <v>3692</v>
      </c>
      <c r="BK366" s="1032"/>
      <c r="BL366" s="1197"/>
      <c r="BM366" s="1032"/>
      <c r="BN366" s="1200"/>
      <c r="BO366" s="394"/>
      <c r="BP366" s="1207"/>
      <c r="BQ366" s="457"/>
      <c r="BR366" s="412"/>
      <c r="BS366" s="581"/>
      <c r="BT366" s="580"/>
      <c r="BU366" s="580"/>
      <c r="BV366" s="1056"/>
      <c r="BW366" s="364"/>
      <c r="BX366" s="364"/>
      <c r="BY366" s="364"/>
      <c r="BZ366" s="364"/>
      <c r="CA366" s="364"/>
      <c r="CB366" s="364"/>
      <c r="CC366" s="364"/>
      <c r="CD366" s="364"/>
      <c r="CE366" s="364"/>
      <c r="CF366" s="364"/>
      <c r="CG366" s="364"/>
      <c r="CH366" s="364"/>
      <c r="CI366" s="364"/>
    </row>
    <row r="367" spans="1:87" s="403" customFormat="1" ht="12.75" customHeight="1">
      <c r="A367" s="1060" t="s">
        <v>3613</v>
      </c>
      <c r="B367" s="1201" t="s">
        <v>3538</v>
      </c>
      <c r="C367" s="1076" t="s">
        <v>59</v>
      </c>
      <c r="D367" s="402" t="s">
        <v>3470</v>
      </c>
      <c r="E367" s="388"/>
      <c r="F367" s="401">
        <v>219760</v>
      </c>
      <c r="G367" s="400">
        <v>226680</v>
      </c>
      <c r="H367" s="401">
        <v>172670</v>
      </c>
      <c r="I367" s="400">
        <v>179590</v>
      </c>
      <c r="J367" s="583" t="s">
        <v>3595</v>
      </c>
      <c r="K367" s="399">
        <v>2170</v>
      </c>
      <c r="L367" s="398">
        <v>2230</v>
      </c>
      <c r="M367" s="397" t="s">
        <v>50</v>
      </c>
      <c r="N367" s="399">
        <v>1700</v>
      </c>
      <c r="O367" s="398">
        <v>1760</v>
      </c>
      <c r="P367" s="397" t="s">
        <v>50</v>
      </c>
      <c r="Q367" s="583" t="s">
        <v>3595</v>
      </c>
      <c r="R367" s="396">
        <v>6920</v>
      </c>
      <c r="S367" s="484">
        <v>60</v>
      </c>
      <c r="T367" s="1082" t="s">
        <v>8</v>
      </c>
      <c r="U367" s="581"/>
      <c r="V367" s="592"/>
      <c r="W367" s="1032" t="s">
        <v>3595</v>
      </c>
      <c r="X367" s="595"/>
      <c r="Y367" s="485"/>
      <c r="Z367" s="1035" t="s">
        <v>3697</v>
      </c>
      <c r="AA367" s="595"/>
      <c r="AB367" s="1032" t="s">
        <v>3595</v>
      </c>
      <c r="AC367" s="1213">
        <v>46640</v>
      </c>
      <c r="AD367" s="496"/>
      <c r="AE367" s="1032" t="s">
        <v>3595</v>
      </c>
      <c r="AF367" s="1198">
        <v>390</v>
      </c>
      <c r="AG367" s="1194" t="s">
        <v>3595</v>
      </c>
      <c r="AH367" s="483" t="s">
        <v>58</v>
      </c>
      <c r="AI367" s="482">
        <v>13800</v>
      </c>
      <c r="AJ367" s="481">
        <v>15200</v>
      </c>
      <c r="AK367" s="502">
        <v>9700</v>
      </c>
      <c r="AL367" s="481">
        <v>9700</v>
      </c>
      <c r="AM367" s="1194" t="s">
        <v>3595</v>
      </c>
      <c r="AN367" s="483" t="s">
        <v>57</v>
      </c>
      <c r="AO367" s="482">
        <v>31600</v>
      </c>
      <c r="AP367" s="481">
        <v>35200</v>
      </c>
      <c r="AQ367" s="501">
        <v>22100</v>
      </c>
      <c r="AR367" s="500">
        <v>22100</v>
      </c>
      <c r="AS367" s="1032" t="s">
        <v>8</v>
      </c>
      <c r="AT367" s="593"/>
      <c r="AU367" s="1194" t="s">
        <v>3595</v>
      </c>
      <c r="AV367" s="1209">
        <v>4500</v>
      </c>
      <c r="AW367" s="1032" t="s">
        <v>3595</v>
      </c>
      <c r="AX367" s="1195">
        <v>21340</v>
      </c>
      <c r="AY367" s="1032" t="s">
        <v>3595</v>
      </c>
      <c r="AZ367" s="1198">
        <v>210</v>
      </c>
      <c r="BA367" s="1032" t="s">
        <v>3601</v>
      </c>
      <c r="BB367" s="592"/>
      <c r="BC367" s="1032" t="s">
        <v>3601</v>
      </c>
      <c r="BD367" s="1202" t="s">
        <v>56</v>
      </c>
      <c r="BE367" s="1032" t="s">
        <v>3601</v>
      </c>
      <c r="BF367" s="390"/>
      <c r="BG367" s="1032" t="s">
        <v>3601</v>
      </c>
      <c r="BH367" s="390"/>
      <c r="BI367" s="1032" t="s">
        <v>3601</v>
      </c>
      <c r="BJ367" s="390"/>
      <c r="BK367" s="1032" t="s">
        <v>3595</v>
      </c>
      <c r="BL367" s="1195">
        <v>23890</v>
      </c>
      <c r="BM367" s="1032" t="s">
        <v>8</v>
      </c>
      <c r="BN367" s="1198">
        <v>230</v>
      </c>
      <c r="BO367" s="1032"/>
      <c r="BP367" s="1202" t="s">
        <v>3693</v>
      </c>
      <c r="BQ367" s="457"/>
      <c r="BR367" s="412"/>
      <c r="BS367" s="406"/>
      <c r="BT367" s="580"/>
      <c r="BU367" s="580"/>
      <c r="BV367" s="1056"/>
      <c r="BW367" s="364"/>
      <c r="BX367" s="364"/>
      <c r="BY367" s="364"/>
      <c r="BZ367" s="364"/>
      <c r="CA367" s="364"/>
      <c r="CB367" s="364"/>
      <c r="CC367" s="364"/>
      <c r="CD367" s="364"/>
      <c r="CE367" s="364"/>
      <c r="CF367" s="364"/>
      <c r="CG367" s="364"/>
      <c r="CH367" s="364"/>
      <c r="CI367" s="364"/>
    </row>
    <row r="368" spans="1:87" s="403" customFormat="1" ht="12.75" customHeight="1">
      <c r="A368" s="1061"/>
      <c r="B368" s="1191"/>
      <c r="C368" s="1077"/>
      <c r="D368" s="478" t="s">
        <v>3469</v>
      </c>
      <c r="E368" s="388"/>
      <c r="F368" s="477">
        <v>226680</v>
      </c>
      <c r="G368" s="476">
        <v>282940</v>
      </c>
      <c r="H368" s="477">
        <v>179590</v>
      </c>
      <c r="I368" s="476">
        <v>235850</v>
      </c>
      <c r="J368" s="583" t="s">
        <v>3595</v>
      </c>
      <c r="K368" s="475">
        <v>2230</v>
      </c>
      <c r="L368" s="474">
        <v>2720</v>
      </c>
      <c r="M368" s="473" t="s">
        <v>50</v>
      </c>
      <c r="N368" s="475">
        <v>1760</v>
      </c>
      <c r="O368" s="474">
        <v>2250</v>
      </c>
      <c r="P368" s="473" t="s">
        <v>50</v>
      </c>
      <c r="Q368" s="583" t="s">
        <v>3595</v>
      </c>
      <c r="R368" s="383">
        <v>6920</v>
      </c>
      <c r="S368" s="480">
        <v>60</v>
      </c>
      <c r="T368" s="1082"/>
      <c r="U368" s="581"/>
      <c r="V368" s="593"/>
      <c r="W368" s="1032"/>
      <c r="X368" s="596"/>
      <c r="Y368" s="485"/>
      <c r="Z368" s="1035"/>
      <c r="AA368" s="596"/>
      <c r="AB368" s="1032"/>
      <c r="AC368" s="1214"/>
      <c r="AD368" s="495">
        <v>44960</v>
      </c>
      <c r="AE368" s="1032"/>
      <c r="AF368" s="1199"/>
      <c r="AG368" s="1194"/>
      <c r="AH368" s="429" t="s">
        <v>55</v>
      </c>
      <c r="AI368" s="470">
        <v>13200</v>
      </c>
      <c r="AJ368" s="469">
        <v>14500</v>
      </c>
      <c r="AK368" s="499">
        <v>9200</v>
      </c>
      <c r="AL368" s="469">
        <v>9200</v>
      </c>
      <c r="AM368" s="1194"/>
      <c r="AN368" s="429" t="s">
        <v>54</v>
      </c>
      <c r="AO368" s="470">
        <v>17400</v>
      </c>
      <c r="AP368" s="469">
        <v>19400</v>
      </c>
      <c r="AQ368" s="498">
        <v>12200</v>
      </c>
      <c r="AR368" s="467">
        <v>12200</v>
      </c>
      <c r="AS368" s="1032"/>
      <c r="AT368" s="593"/>
      <c r="AU368" s="1194"/>
      <c r="AV368" s="1210"/>
      <c r="AW368" s="1032"/>
      <c r="AX368" s="1196"/>
      <c r="AY368" s="1032"/>
      <c r="AZ368" s="1199"/>
      <c r="BA368" s="1032"/>
      <c r="BB368" s="593"/>
      <c r="BC368" s="1032"/>
      <c r="BD368" s="1203"/>
      <c r="BE368" s="1032"/>
      <c r="BF368" s="479">
        <v>12720</v>
      </c>
      <c r="BG368" s="1032"/>
      <c r="BH368" s="479">
        <v>41530</v>
      </c>
      <c r="BI368" s="1032"/>
      <c r="BJ368" s="479">
        <v>25410</v>
      </c>
      <c r="BK368" s="1032"/>
      <c r="BL368" s="1196"/>
      <c r="BM368" s="1032"/>
      <c r="BN368" s="1199"/>
      <c r="BO368" s="1032"/>
      <c r="BP368" s="1203"/>
      <c r="BQ368" s="457"/>
      <c r="BR368" s="412"/>
      <c r="BS368" s="406"/>
      <c r="BT368" s="580"/>
      <c r="BU368" s="580"/>
      <c r="BV368" s="1056"/>
      <c r="BW368" s="364"/>
      <c r="BX368" s="364"/>
      <c r="BY368" s="364"/>
      <c r="BZ368" s="364"/>
      <c r="CA368" s="364"/>
      <c r="CB368" s="364"/>
      <c r="CC368" s="364"/>
      <c r="CD368" s="364"/>
      <c r="CE368" s="364"/>
      <c r="CF368" s="364"/>
      <c r="CG368" s="364"/>
      <c r="CH368" s="364"/>
      <c r="CI368" s="364"/>
    </row>
    <row r="369" spans="1:87" s="403" customFormat="1" ht="12.75" customHeight="1">
      <c r="A369" s="1061"/>
      <c r="B369" s="1191"/>
      <c r="C369" s="1204" t="s">
        <v>53</v>
      </c>
      <c r="D369" s="478" t="s">
        <v>3520</v>
      </c>
      <c r="E369" s="388"/>
      <c r="F369" s="477">
        <v>282940</v>
      </c>
      <c r="G369" s="476">
        <v>352170</v>
      </c>
      <c r="H369" s="477">
        <v>235850</v>
      </c>
      <c r="I369" s="476">
        <v>305080</v>
      </c>
      <c r="J369" s="583" t="s">
        <v>3595</v>
      </c>
      <c r="K369" s="475">
        <v>2720</v>
      </c>
      <c r="L369" s="474">
        <v>3410</v>
      </c>
      <c r="M369" s="473" t="s">
        <v>50</v>
      </c>
      <c r="N369" s="475">
        <v>2250</v>
      </c>
      <c r="O369" s="474">
        <v>2940</v>
      </c>
      <c r="P369" s="473" t="s">
        <v>50</v>
      </c>
      <c r="Q369" s="380"/>
      <c r="R369" s="392"/>
      <c r="S369" s="455"/>
      <c r="T369" s="1082"/>
      <c r="U369" s="581"/>
      <c r="V369" s="593"/>
      <c r="W369" s="1032"/>
      <c r="X369" s="596"/>
      <c r="Y369" s="485"/>
      <c r="Z369" s="1035"/>
      <c r="AA369" s="596"/>
      <c r="AB369" s="1032" t="s">
        <v>3595</v>
      </c>
      <c r="AC369" s="1211">
        <v>44960</v>
      </c>
      <c r="AD369" s="493"/>
      <c r="AE369" s="1032"/>
      <c r="AF369" s="1199"/>
      <c r="AG369" s="1194"/>
      <c r="AH369" s="429" t="s">
        <v>52</v>
      </c>
      <c r="AI369" s="470">
        <v>12500</v>
      </c>
      <c r="AJ369" s="469">
        <v>13700</v>
      </c>
      <c r="AK369" s="499">
        <v>8700</v>
      </c>
      <c r="AL369" s="469">
        <v>8700</v>
      </c>
      <c r="AM369" s="1194"/>
      <c r="AN369" s="429" t="s">
        <v>51</v>
      </c>
      <c r="AO369" s="470">
        <v>15200</v>
      </c>
      <c r="AP369" s="469">
        <v>16900</v>
      </c>
      <c r="AQ369" s="498">
        <v>10600</v>
      </c>
      <c r="AR369" s="467">
        <v>10600</v>
      </c>
      <c r="AS369" s="1032"/>
      <c r="AT369" s="593"/>
      <c r="AU369" s="485"/>
      <c r="AV369" s="571"/>
      <c r="AW369" s="1032"/>
      <c r="AX369" s="1196"/>
      <c r="AY369" s="1032"/>
      <c r="AZ369" s="1199"/>
      <c r="BA369" s="1032"/>
      <c r="BB369" s="593"/>
      <c r="BC369" s="1032"/>
      <c r="BD369" s="1206">
        <v>0.05</v>
      </c>
      <c r="BE369" s="1032"/>
      <c r="BF369" s="466">
        <v>120</v>
      </c>
      <c r="BG369" s="1032"/>
      <c r="BH369" s="466">
        <v>410</v>
      </c>
      <c r="BI369" s="1032"/>
      <c r="BJ369" s="466">
        <v>250</v>
      </c>
      <c r="BK369" s="1032"/>
      <c r="BL369" s="1196"/>
      <c r="BM369" s="1032"/>
      <c r="BN369" s="1199"/>
      <c r="BO369" s="1032"/>
      <c r="BP369" s="1206">
        <v>0.61</v>
      </c>
      <c r="BQ369" s="457"/>
      <c r="BR369" s="412"/>
      <c r="BS369" s="406"/>
      <c r="BT369" s="580"/>
      <c r="BU369" s="580"/>
      <c r="BV369" s="1056"/>
      <c r="BW369" s="364"/>
      <c r="BX369" s="364"/>
      <c r="BY369" s="364"/>
      <c r="BZ369" s="364"/>
      <c r="CA369" s="364"/>
      <c r="CB369" s="364"/>
      <c r="CC369" s="364"/>
      <c r="CD369" s="364"/>
      <c r="CE369" s="364"/>
      <c r="CF369" s="364"/>
      <c r="CG369" s="364"/>
      <c r="CH369" s="364"/>
      <c r="CI369" s="364"/>
    </row>
    <row r="370" spans="1:87" s="403" customFormat="1" ht="12.75" customHeight="1">
      <c r="A370" s="1061"/>
      <c r="B370" s="1191"/>
      <c r="C370" s="1205"/>
      <c r="D370" s="389" t="s">
        <v>3519</v>
      </c>
      <c r="E370" s="388"/>
      <c r="F370" s="387">
        <v>352170</v>
      </c>
      <c r="G370" s="386"/>
      <c r="H370" s="387">
        <v>305080</v>
      </c>
      <c r="I370" s="386"/>
      <c r="J370" s="583" t="s">
        <v>3595</v>
      </c>
      <c r="K370" s="383">
        <v>3410</v>
      </c>
      <c r="L370" s="385"/>
      <c r="M370" s="384" t="s">
        <v>50</v>
      </c>
      <c r="N370" s="383">
        <v>2940</v>
      </c>
      <c r="O370" s="385"/>
      <c r="P370" s="384" t="s">
        <v>50</v>
      </c>
      <c r="Q370" s="380"/>
      <c r="R370" s="392"/>
      <c r="S370" s="487"/>
      <c r="T370" s="1082"/>
      <c r="U370" s="581"/>
      <c r="V370" s="593"/>
      <c r="W370" s="1032"/>
      <c r="X370" s="596"/>
      <c r="Y370" s="485"/>
      <c r="Z370" s="1035"/>
      <c r="AA370" s="596"/>
      <c r="AB370" s="1032"/>
      <c r="AC370" s="1212"/>
      <c r="AD370" s="492"/>
      <c r="AE370" s="1032"/>
      <c r="AF370" s="1200"/>
      <c r="AG370" s="1194"/>
      <c r="AH370" s="586" t="s">
        <v>49</v>
      </c>
      <c r="AI370" s="462">
        <v>11800</v>
      </c>
      <c r="AJ370" s="461">
        <v>13000</v>
      </c>
      <c r="AK370" s="463">
        <v>8200</v>
      </c>
      <c r="AL370" s="461">
        <v>8200</v>
      </c>
      <c r="AM370" s="1194"/>
      <c r="AN370" s="586" t="s">
        <v>48</v>
      </c>
      <c r="AO370" s="462">
        <v>13600</v>
      </c>
      <c r="AP370" s="461">
        <v>15100</v>
      </c>
      <c r="AQ370" s="460">
        <v>9500</v>
      </c>
      <c r="AR370" s="459">
        <v>9500</v>
      </c>
      <c r="AS370" s="1032"/>
      <c r="AT370" s="593"/>
      <c r="AU370" s="485"/>
      <c r="AV370" s="414"/>
      <c r="AW370" s="1032"/>
      <c r="AX370" s="1197"/>
      <c r="AY370" s="1032"/>
      <c r="AZ370" s="1200"/>
      <c r="BA370" s="1032"/>
      <c r="BB370" s="593"/>
      <c r="BC370" s="1032"/>
      <c r="BD370" s="1207"/>
      <c r="BE370" s="1032"/>
      <c r="BF370" s="604"/>
      <c r="BG370" s="1032"/>
      <c r="BH370" s="458" t="s">
        <v>3692</v>
      </c>
      <c r="BI370" s="1032"/>
      <c r="BJ370" s="458" t="s">
        <v>3692</v>
      </c>
      <c r="BK370" s="1032"/>
      <c r="BL370" s="1197"/>
      <c r="BM370" s="1032"/>
      <c r="BN370" s="1200"/>
      <c r="BO370" s="1032"/>
      <c r="BP370" s="1206"/>
      <c r="BQ370" s="457"/>
      <c r="BR370" s="412"/>
      <c r="BS370" s="406"/>
      <c r="BT370" s="580"/>
      <c r="BU370" s="580"/>
      <c r="BV370" s="1056"/>
      <c r="BW370" s="364"/>
      <c r="BX370" s="364"/>
      <c r="BY370" s="364"/>
      <c r="BZ370" s="364"/>
      <c r="CA370" s="364"/>
      <c r="CB370" s="364"/>
      <c r="CC370" s="364"/>
      <c r="CD370" s="364"/>
      <c r="CE370" s="364"/>
      <c r="CF370" s="364"/>
      <c r="CG370" s="364"/>
      <c r="CH370" s="364"/>
      <c r="CI370" s="364"/>
    </row>
    <row r="371" spans="1:87" s="403" customFormat="1" ht="12.75" customHeight="1">
      <c r="A371" s="1061"/>
      <c r="B371" s="1201" t="s">
        <v>3537</v>
      </c>
      <c r="C371" s="1076" t="s">
        <v>59</v>
      </c>
      <c r="D371" s="402" t="s">
        <v>3470</v>
      </c>
      <c r="E371" s="388"/>
      <c r="F371" s="401">
        <v>119210</v>
      </c>
      <c r="G371" s="400">
        <v>126130</v>
      </c>
      <c r="H371" s="401">
        <v>95670</v>
      </c>
      <c r="I371" s="400">
        <v>102590</v>
      </c>
      <c r="J371" s="583" t="s">
        <v>3595</v>
      </c>
      <c r="K371" s="399">
        <v>1160</v>
      </c>
      <c r="L371" s="398">
        <v>1220</v>
      </c>
      <c r="M371" s="397" t="s">
        <v>50</v>
      </c>
      <c r="N371" s="399">
        <v>930</v>
      </c>
      <c r="O371" s="398">
        <v>990</v>
      </c>
      <c r="P371" s="397" t="s">
        <v>50</v>
      </c>
      <c r="Q371" s="583" t="s">
        <v>3595</v>
      </c>
      <c r="R371" s="396">
        <v>6920</v>
      </c>
      <c r="S371" s="484">
        <v>60</v>
      </c>
      <c r="T371" s="1082"/>
      <c r="U371" s="581"/>
      <c r="V371" s="593"/>
      <c r="W371" s="1032"/>
      <c r="X371" s="596"/>
      <c r="Y371" s="485"/>
      <c r="Z371" s="1035"/>
      <c r="AA371" s="596"/>
      <c r="AB371" s="1032" t="s">
        <v>3595</v>
      </c>
      <c r="AC371" s="1213">
        <v>26670</v>
      </c>
      <c r="AD371" s="496"/>
      <c r="AE371" s="1032" t="s">
        <v>3595</v>
      </c>
      <c r="AF371" s="1198">
        <v>190</v>
      </c>
      <c r="AG371" s="1194" t="s">
        <v>3595</v>
      </c>
      <c r="AH371" s="483" t="s">
        <v>58</v>
      </c>
      <c r="AI371" s="482">
        <v>6900</v>
      </c>
      <c r="AJ371" s="481">
        <v>7600</v>
      </c>
      <c r="AK371" s="471">
        <v>4800</v>
      </c>
      <c r="AL371" s="469">
        <v>4800</v>
      </c>
      <c r="AM371" s="1194" t="s">
        <v>3595</v>
      </c>
      <c r="AN371" s="483" t="s">
        <v>57</v>
      </c>
      <c r="AO371" s="482">
        <v>15800</v>
      </c>
      <c r="AP371" s="481">
        <v>17600</v>
      </c>
      <c r="AQ371" s="468">
        <v>11000</v>
      </c>
      <c r="AR371" s="467">
        <v>11000</v>
      </c>
      <c r="AS371" s="1032"/>
      <c r="AT371" s="593"/>
      <c r="AU371" s="1194" t="s">
        <v>3595</v>
      </c>
      <c r="AV371" s="1209">
        <v>4500</v>
      </c>
      <c r="AW371" s="1032" t="s">
        <v>3595</v>
      </c>
      <c r="AX371" s="1195">
        <v>10670</v>
      </c>
      <c r="AY371" s="1032" t="s">
        <v>3595</v>
      </c>
      <c r="AZ371" s="1198">
        <v>100</v>
      </c>
      <c r="BA371" s="1032"/>
      <c r="BB371" s="593"/>
      <c r="BC371" s="1032" t="s">
        <v>3601</v>
      </c>
      <c r="BD371" s="1202" t="s">
        <v>56</v>
      </c>
      <c r="BE371" s="1032" t="s">
        <v>3601</v>
      </c>
      <c r="BF371" s="390"/>
      <c r="BG371" s="1032" t="s">
        <v>3601</v>
      </c>
      <c r="BH371" s="390"/>
      <c r="BI371" s="1032" t="s">
        <v>3601</v>
      </c>
      <c r="BJ371" s="390"/>
      <c r="BK371" s="1032" t="s">
        <v>3595</v>
      </c>
      <c r="BL371" s="1195">
        <v>11940</v>
      </c>
      <c r="BM371" s="1032" t="s">
        <v>8</v>
      </c>
      <c r="BN371" s="1198">
        <v>110</v>
      </c>
      <c r="BO371" s="1032"/>
      <c r="BP371" s="1202" t="s">
        <v>3693</v>
      </c>
      <c r="BQ371" s="457"/>
      <c r="BR371" s="412"/>
      <c r="BS371" s="406"/>
      <c r="BT371" s="580"/>
      <c r="BU371" s="580"/>
      <c r="BV371" s="1056"/>
      <c r="BW371" s="364"/>
      <c r="BX371" s="364"/>
      <c r="BY371" s="364"/>
      <c r="BZ371" s="364"/>
      <c r="CA371" s="364"/>
      <c r="CB371" s="364"/>
      <c r="CC371" s="364"/>
      <c r="CD371" s="364"/>
      <c r="CE371" s="364"/>
      <c r="CF371" s="364"/>
      <c r="CG371" s="364"/>
      <c r="CH371" s="364"/>
      <c r="CI371" s="364"/>
    </row>
    <row r="372" spans="1:87" s="403" customFormat="1" ht="12.75" customHeight="1">
      <c r="A372" s="1061"/>
      <c r="B372" s="1191"/>
      <c r="C372" s="1077"/>
      <c r="D372" s="478" t="s">
        <v>3469</v>
      </c>
      <c r="E372" s="388"/>
      <c r="F372" s="477">
        <v>126130</v>
      </c>
      <c r="G372" s="476">
        <v>182390</v>
      </c>
      <c r="H372" s="477">
        <v>102590</v>
      </c>
      <c r="I372" s="476">
        <v>158850</v>
      </c>
      <c r="J372" s="583" t="s">
        <v>3595</v>
      </c>
      <c r="K372" s="475">
        <v>1220</v>
      </c>
      <c r="L372" s="474">
        <v>1710</v>
      </c>
      <c r="M372" s="473" t="s">
        <v>50</v>
      </c>
      <c r="N372" s="475">
        <v>990</v>
      </c>
      <c r="O372" s="474">
        <v>1480</v>
      </c>
      <c r="P372" s="473" t="s">
        <v>50</v>
      </c>
      <c r="Q372" s="583" t="s">
        <v>3595</v>
      </c>
      <c r="R372" s="383">
        <v>6920</v>
      </c>
      <c r="S372" s="480">
        <v>60</v>
      </c>
      <c r="T372" s="1082"/>
      <c r="U372" s="581"/>
      <c r="V372" s="593"/>
      <c r="W372" s="1032"/>
      <c r="X372" s="596"/>
      <c r="Y372" s="485"/>
      <c r="Z372" s="1035"/>
      <c r="AA372" s="596"/>
      <c r="AB372" s="1032"/>
      <c r="AC372" s="1214"/>
      <c r="AD372" s="495">
        <v>24990</v>
      </c>
      <c r="AE372" s="1032"/>
      <c r="AF372" s="1199"/>
      <c r="AG372" s="1194"/>
      <c r="AH372" s="429" t="s">
        <v>55</v>
      </c>
      <c r="AI372" s="470">
        <v>6600</v>
      </c>
      <c r="AJ372" s="469">
        <v>7200</v>
      </c>
      <c r="AK372" s="471">
        <v>4600</v>
      </c>
      <c r="AL372" s="469">
        <v>4600</v>
      </c>
      <c r="AM372" s="1194"/>
      <c r="AN372" s="429" t="s">
        <v>54</v>
      </c>
      <c r="AO372" s="470">
        <v>8700</v>
      </c>
      <c r="AP372" s="469">
        <v>9700</v>
      </c>
      <c r="AQ372" s="468">
        <v>6100</v>
      </c>
      <c r="AR372" s="467">
        <v>6100</v>
      </c>
      <c r="AS372" s="1032"/>
      <c r="AT372" s="593"/>
      <c r="AU372" s="1194"/>
      <c r="AV372" s="1210"/>
      <c r="AW372" s="1032"/>
      <c r="AX372" s="1196"/>
      <c r="AY372" s="1032"/>
      <c r="AZ372" s="1199"/>
      <c r="BA372" s="1032"/>
      <c r="BB372" s="593"/>
      <c r="BC372" s="1032"/>
      <c r="BD372" s="1203"/>
      <c r="BE372" s="1032"/>
      <c r="BF372" s="479">
        <v>6360</v>
      </c>
      <c r="BG372" s="1032"/>
      <c r="BH372" s="479">
        <v>20760</v>
      </c>
      <c r="BI372" s="1032"/>
      <c r="BJ372" s="479">
        <v>12700</v>
      </c>
      <c r="BK372" s="1032"/>
      <c r="BL372" s="1196"/>
      <c r="BM372" s="1032"/>
      <c r="BN372" s="1199"/>
      <c r="BO372" s="1032"/>
      <c r="BP372" s="1203"/>
      <c r="BQ372" s="457"/>
      <c r="BR372" s="412"/>
      <c r="BS372" s="406"/>
      <c r="BT372" s="580"/>
      <c r="BU372" s="580"/>
      <c r="BV372" s="1056"/>
      <c r="BW372" s="364"/>
      <c r="BX372" s="364"/>
      <c r="BY372" s="364"/>
      <c r="BZ372" s="364"/>
      <c r="CA372" s="364"/>
      <c r="CB372" s="364"/>
      <c r="CC372" s="364"/>
      <c r="CD372" s="364"/>
      <c r="CE372" s="364"/>
      <c r="CF372" s="364"/>
      <c r="CG372" s="364"/>
      <c r="CH372" s="364"/>
      <c r="CI372" s="364"/>
    </row>
    <row r="373" spans="1:87" s="403" customFormat="1" ht="12.75" customHeight="1">
      <c r="A373" s="1061"/>
      <c r="B373" s="1191"/>
      <c r="C373" s="1204" t="s">
        <v>53</v>
      </c>
      <c r="D373" s="478" t="s">
        <v>3520</v>
      </c>
      <c r="E373" s="388"/>
      <c r="F373" s="477">
        <v>182390</v>
      </c>
      <c r="G373" s="476">
        <v>251620</v>
      </c>
      <c r="H373" s="477">
        <v>158850</v>
      </c>
      <c r="I373" s="476">
        <v>228080</v>
      </c>
      <c r="J373" s="583" t="s">
        <v>3595</v>
      </c>
      <c r="K373" s="475">
        <v>1710</v>
      </c>
      <c r="L373" s="474">
        <v>2400</v>
      </c>
      <c r="M373" s="473" t="s">
        <v>50</v>
      </c>
      <c r="N373" s="475">
        <v>1480</v>
      </c>
      <c r="O373" s="474">
        <v>2170</v>
      </c>
      <c r="P373" s="473" t="s">
        <v>50</v>
      </c>
      <c r="Q373" s="380"/>
      <c r="R373" s="392"/>
      <c r="S373" s="455"/>
      <c r="T373" s="1082"/>
      <c r="U373" s="581"/>
      <c r="V373" s="497"/>
      <c r="W373" s="1032"/>
      <c r="X373" s="596"/>
      <c r="Y373" s="485"/>
      <c r="Z373" s="1035"/>
      <c r="AA373" s="596"/>
      <c r="AB373" s="1032" t="s">
        <v>3595</v>
      </c>
      <c r="AC373" s="1211">
        <v>24990</v>
      </c>
      <c r="AD373" s="493"/>
      <c r="AE373" s="1032"/>
      <c r="AF373" s="1199"/>
      <c r="AG373" s="1194"/>
      <c r="AH373" s="429" t="s">
        <v>52</v>
      </c>
      <c r="AI373" s="470">
        <v>6200</v>
      </c>
      <c r="AJ373" s="469">
        <v>6800</v>
      </c>
      <c r="AK373" s="471">
        <v>4300</v>
      </c>
      <c r="AL373" s="469">
        <v>4300</v>
      </c>
      <c r="AM373" s="1194"/>
      <c r="AN373" s="429" t="s">
        <v>51</v>
      </c>
      <c r="AO373" s="470">
        <v>7600</v>
      </c>
      <c r="AP373" s="469">
        <v>8400</v>
      </c>
      <c r="AQ373" s="468">
        <v>5300</v>
      </c>
      <c r="AR373" s="467">
        <v>5300</v>
      </c>
      <c r="AS373" s="1032"/>
      <c r="AT373" s="497"/>
      <c r="AU373" s="485"/>
      <c r="AV373" s="571"/>
      <c r="AW373" s="1032"/>
      <c r="AX373" s="1196"/>
      <c r="AY373" s="1032"/>
      <c r="AZ373" s="1199"/>
      <c r="BA373" s="1032"/>
      <c r="BB373" s="497"/>
      <c r="BC373" s="1032"/>
      <c r="BD373" s="1206">
        <v>0.05</v>
      </c>
      <c r="BE373" s="1032"/>
      <c r="BF373" s="466">
        <v>60</v>
      </c>
      <c r="BG373" s="1032"/>
      <c r="BH373" s="466">
        <v>200</v>
      </c>
      <c r="BI373" s="1032"/>
      <c r="BJ373" s="466">
        <v>120</v>
      </c>
      <c r="BK373" s="1032"/>
      <c r="BL373" s="1196"/>
      <c r="BM373" s="1032"/>
      <c r="BN373" s="1199"/>
      <c r="BO373" s="1032"/>
      <c r="BP373" s="1206">
        <v>0.79</v>
      </c>
      <c r="BQ373" s="457"/>
      <c r="BR373" s="412"/>
      <c r="BS373" s="406"/>
      <c r="BT373" s="580"/>
      <c r="BU373" s="580"/>
      <c r="BV373" s="1056"/>
      <c r="BW373" s="364"/>
      <c r="BX373" s="364"/>
      <c r="BY373" s="364"/>
      <c r="BZ373" s="364"/>
      <c r="CA373" s="364"/>
      <c r="CB373" s="364"/>
      <c r="CC373" s="364"/>
      <c r="CD373" s="364"/>
      <c r="CE373" s="364"/>
      <c r="CF373" s="364"/>
      <c r="CG373" s="364"/>
      <c r="CH373" s="364"/>
      <c r="CI373" s="364"/>
    </row>
    <row r="374" spans="1:87" s="403" customFormat="1" ht="12.75" customHeight="1">
      <c r="A374" s="1061"/>
      <c r="B374" s="1191"/>
      <c r="C374" s="1205"/>
      <c r="D374" s="389" t="s">
        <v>3519</v>
      </c>
      <c r="E374" s="388"/>
      <c r="F374" s="387">
        <v>251620</v>
      </c>
      <c r="G374" s="386"/>
      <c r="H374" s="387">
        <v>228080</v>
      </c>
      <c r="I374" s="386"/>
      <c r="J374" s="583" t="s">
        <v>3595</v>
      </c>
      <c r="K374" s="383">
        <v>2400</v>
      </c>
      <c r="L374" s="385"/>
      <c r="M374" s="384" t="s">
        <v>50</v>
      </c>
      <c r="N374" s="383">
        <v>2170</v>
      </c>
      <c r="O374" s="385"/>
      <c r="P374" s="384" t="s">
        <v>50</v>
      </c>
      <c r="Q374" s="380"/>
      <c r="R374" s="392"/>
      <c r="S374" s="487"/>
      <c r="T374" s="1082"/>
      <c r="U374" s="581"/>
      <c r="V374" s="497"/>
      <c r="W374" s="1032"/>
      <c r="X374" s="596"/>
      <c r="Y374" s="485"/>
      <c r="Z374" s="1035"/>
      <c r="AA374" s="596"/>
      <c r="AB374" s="1032"/>
      <c r="AC374" s="1212"/>
      <c r="AD374" s="492"/>
      <c r="AE374" s="1032"/>
      <c r="AF374" s="1200"/>
      <c r="AG374" s="1194"/>
      <c r="AH374" s="586" t="s">
        <v>49</v>
      </c>
      <c r="AI374" s="462">
        <v>5900</v>
      </c>
      <c r="AJ374" s="461">
        <v>6500</v>
      </c>
      <c r="AK374" s="463">
        <v>4100</v>
      </c>
      <c r="AL374" s="461">
        <v>4100</v>
      </c>
      <c r="AM374" s="1194"/>
      <c r="AN374" s="586" t="s">
        <v>48</v>
      </c>
      <c r="AO374" s="462">
        <v>6800</v>
      </c>
      <c r="AP374" s="461">
        <v>7500</v>
      </c>
      <c r="AQ374" s="460">
        <v>4700</v>
      </c>
      <c r="AR374" s="459">
        <v>4700</v>
      </c>
      <c r="AS374" s="1032"/>
      <c r="AT374" s="497"/>
      <c r="AU374" s="485"/>
      <c r="AV374" s="414"/>
      <c r="AW374" s="1032"/>
      <c r="AX374" s="1197"/>
      <c r="AY374" s="1032"/>
      <c r="AZ374" s="1200"/>
      <c r="BA374" s="1032"/>
      <c r="BB374" s="497"/>
      <c r="BC374" s="1032"/>
      <c r="BD374" s="1207"/>
      <c r="BE374" s="1032"/>
      <c r="BF374" s="604"/>
      <c r="BG374" s="1032"/>
      <c r="BH374" s="458" t="s">
        <v>3692</v>
      </c>
      <c r="BI374" s="1032"/>
      <c r="BJ374" s="458" t="s">
        <v>3692</v>
      </c>
      <c r="BK374" s="1032"/>
      <c r="BL374" s="1197"/>
      <c r="BM374" s="1032"/>
      <c r="BN374" s="1200"/>
      <c r="BO374" s="1032"/>
      <c r="BP374" s="1206"/>
      <c r="BQ374" s="457"/>
      <c r="BR374" s="412"/>
      <c r="BS374" s="406"/>
      <c r="BT374" s="580"/>
      <c r="BU374" s="580"/>
      <c r="BV374" s="1056"/>
      <c r="BW374" s="364"/>
      <c r="BX374" s="364"/>
      <c r="BY374" s="364"/>
      <c r="BZ374" s="364"/>
      <c r="CA374" s="364"/>
      <c r="CB374" s="364"/>
      <c r="CC374" s="364"/>
      <c r="CD374" s="364"/>
      <c r="CE374" s="364"/>
      <c r="CF374" s="364"/>
      <c r="CG374" s="364"/>
      <c r="CH374" s="364"/>
      <c r="CI374" s="364"/>
    </row>
    <row r="375" spans="1:87" s="403" customFormat="1" ht="12.75" customHeight="1">
      <c r="A375" s="1061"/>
      <c r="B375" s="1201" t="s">
        <v>3536</v>
      </c>
      <c r="C375" s="1076" t="s">
        <v>59</v>
      </c>
      <c r="D375" s="402" t="s">
        <v>3470</v>
      </c>
      <c r="E375" s="388"/>
      <c r="F375" s="401">
        <v>85600</v>
      </c>
      <c r="G375" s="400">
        <v>92520</v>
      </c>
      <c r="H375" s="401">
        <v>69900</v>
      </c>
      <c r="I375" s="400">
        <v>76820</v>
      </c>
      <c r="J375" s="583" t="s">
        <v>3595</v>
      </c>
      <c r="K375" s="399">
        <v>830</v>
      </c>
      <c r="L375" s="398">
        <v>890</v>
      </c>
      <c r="M375" s="397" t="s">
        <v>50</v>
      </c>
      <c r="N375" s="399">
        <v>670</v>
      </c>
      <c r="O375" s="398">
        <v>730</v>
      </c>
      <c r="P375" s="397" t="s">
        <v>50</v>
      </c>
      <c r="Q375" s="583" t="s">
        <v>3595</v>
      </c>
      <c r="R375" s="396">
        <v>6920</v>
      </c>
      <c r="S375" s="484">
        <v>60</v>
      </c>
      <c r="T375" s="1082"/>
      <c r="U375" s="581"/>
      <c r="V375" s="497"/>
      <c r="W375" s="1032"/>
      <c r="X375" s="596"/>
      <c r="Y375" s="485"/>
      <c r="Z375" s="1035"/>
      <c r="AA375" s="596"/>
      <c r="AB375" s="1032" t="s">
        <v>3595</v>
      </c>
      <c r="AC375" s="1213">
        <v>20010</v>
      </c>
      <c r="AD375" s="496"/>
      <c r="AE375" s="1032" t="s">
        <v>3595</v>
      </c>
      <c r="AF375" s="1198">
        <v>130</v>
      </c>
      <c r="AG375" s="1194" t="s">
        <v>3595</v>
      </c>
      <c r="AH375" s="483" t="s">
        <v>58</v>
      </c>
      <c r="AI375" s="482">
        <v>4800</v>
      </c>
      <c r="AJ375" s="481">
        <v>5300</v>
      </c>
      <c r="AK375" s="471">
        <v>3300</v>
      </c>
      <c r="AL375" s="469">
        <v>3300</v>
      </c>
      <c r="AM375" s="1194" t="s">
        <v>3595</v>
      </c>
      <c r="AN375" s="483" t="s">
        <v>57</v>
      </c>
      <c r="AO375" s="482">
        <v>10900</v>
      </c>
      <c r="AP375" s="481">
        <v>12200</v>
      </c>
      <c r="AQ375" s="468">
        <v>7600</v>
      </c>
      <c r="AR375" s="467">
        <v>7600</v>
      </c>
      <c r="AS375" s="1032"/>
      <c r="AT375" s="497"/>
      <c r="AU375" s="1194" t="s">
        <v>3595</v>
      </c>
      <c r="AV375" s="1209">
        <v>4500</v>
      </c>
      <c r="AW375" s="1032" t="s">
        <v>3595</v>
      </c>
      <c r="AX375" s="1195">
        <v>7110</v>
      </c>
      <c r="AY375" s="1032" t="s">
        <v>3595</v>
      </c>
      <c r="AZ375" s="1198">
        <v>70</v>
      </c>
      <c r="BA375" s="1032"/>
      <c r="BB375" s="497"/>
      <c r="BC375" s="1032" t="s">
        <v>3601</v>
      </c>
      <c r="BD375" s="1202" t="s">
        <v>56</v>
      </c>
      <c r="BE375" s="1032" t="s">
        <v>3601</v>
      </c>
      <c r="BF375" s="390"/>
      <c r="BG375" s="1032" t="s">
        <v>3601</v>
      </c>
      <c r="BH375" s="390"/>
      <c r="BI375" s="1032" t="s">
        <v>3601</v>
      </c>
      <c r="BJ375" s="390"/>
      <c r="BK375" s="1032" t="s">
        <v>3595</v>
      </c>
      <c r="BL375" s="1195">
        <v>7960</v>
      </c>
      <c r="BM375" s="1032" t="s">
        <v>8</v>
      </c>
      <c r="BN375" s="1198">
        <v>70</v>
      </c>
      <c r="BO375" s="1032"/>
      <c r="BP375" s="1202" t="s">
        <v>3693</v>
      </c>
      <c r="BQ375" s="457"/>
      <c r="BR375" s="412"/>
      <c r="BS375" s="406"/>
      <c r="BT375" s="580"/>
      <c r="BU375" s="580"/>
      <c r="BV375" s="1056"/>
      <c r="BW375" s="364"/>
      <c r="BX375" s="364"/>
      <c r="BY375" s="364"/>
      <c r="BZ375" s="364"/>
      <c r="CA375" s="364"/>
      <c r="CB375" s="364"/>
      <c r="CC375" s="364"/>
      <c r="CD375" s="364"/>
      <c r="CE375" s="364"/>
      <c r="CF375" s="364"/>
      <c r="CG375" s="364"/>
      <c r="CH375" s="364"/>
      <c r="CI375" s="364"/>
    </row>
    <row r="376" spans="1:87" s="403" customFormat="1" ht="12.75" customHeight="1">
      <c r="A376" s="1061"/>
      <c r="B376" s="1191"/>
      <c r="C376" s="1077"/>
      <c r="D376" s="478" t="s">
        <v>3469</v>
      </c>
      <c r="E376" s="388"/>
      <c r="F376" s="477">
        <v>92520</v>
      </c>
      <c r="G376" s="476">
        <v>148780</v>
      </c>
      <c r="H376" s="477">
        <v>76820</v>
      </c>
      <c r="I376" s="476">
        <v>133080</v>
      </c>
      <c r="J376" s="583" t="s">
        <v>3595</v>
      </c>
      <c r="K376" s="475">
        <v>890</v>
      </c>
      <c r="L376" s="474">
        <v>1380</v>
      </c>
      <c r="M376" s="473" t="s">
        <v>50</v>
      </c>
      <c r="N376" s="475">
        <v>730</v>
      </c>
      <c r="O376" s="474">
        <v>1220</v>
      </c>
      <c r="P376" s="473" t="s">
        <v>50</v>
      </c>
      <c r="Q376" s="583" t="s">
        <v>3595</v>
      </c>
      <c r="R376" s="383">
        <v>6920</v>
      </c>
      <c r="S376" s="480">
        <v>60</v>
      </c>
      <c r="T376" s="1082"/>
      <c r="U376" s="581"/>
      <c r="V376" s="497"/>
      <c r="W376" s="1032"/>
      <c r="X376" s="596"/>
      <c r="Y376" s="485"/>
      <c r="Z376" s="1035"/>
      <c r="AA376" s="596"/>
      <c r="AB376" s="1032"/>
      <c r="AC376" s="1214"/>
      <c r="AD376" s="495">
        <v>18330</v>
      </c>
      <c r="AE376" s="1032"/>
      <c r="AF376" s="1199"/>
      <c r="AG376" s="1194"/>
      <c r="AH376" s="429" t="s">
        <v>55</v>
      </c>
      <c r="AI376" s="470">
        <v>4600</v>
      </c>
      <c r="AJ376" s="469">
        <v>5000</v>
      </c>
      <c r="AK376" s="471">
        <v>3200</v>
      </c>
      <c r="AL376" s="469">
        <v>3200</v>
      </c>
      <c r="AM376" s="1194"/>
      <c r="AN376" s="429" t="s">
        <v>54</v>
      </c>
      <c r="AO376" s="470">
        <v>6000</v>
      </c>
      <c r="AP376" s="469">
        <v>6700</v>
      </c>
      <c r="AQ376" s="468">
        <v>4200</v>
      </c>
      <c r="AR376" s="467">
        <v>4200</v>
      </c>
      <c r="AS376" s="1032"/>
      <c r="AT376" s="1208" t="s">
        <v>79</v>
      </c>
      <c r="AU376" s="1194"/>
      <c r="AV376" s="1210"/>
      <c r="AW376" s="1032"/>
      <c r="AX376" s="1196"/>
      <c r="AY376" s="1032"/>
      <c r="AZ376" s="1199"/>
      <c r="BA376" s="1032"/>
      <c r="BB376" s="1208"/>
      <c r="BC376" s="1032"/>
      <c r="BD376" s="1203"/>
      <c r="BE376" s="1032"/>
      <c r="BF376" s="479">
        <v>4240</v>
      </c>
      <c r="BG376" s="1032"/>
      <c r="BH376" s="479">
        <v>13840</v>
      </c>
      <c r="BI376" s="1032"/>
      <c r="BJ376" s="479">
        <v>8470</v>
      </c>
      <c r="BK376" s="1032"/>
      <c r="BL376" s="1196"/>
      <c r="BM376" s="1032"/>
      <c r="BN376" s="1199"/>
      <c r="BO376" s="1032"/>
      <c r="BP376" s="1203"/>
      <c r="BQ376" s="457"/>
      <c r="BR376" s="412"/>
      <c r="BS376" s="406"/>
      <c r="BT376" s="580"/>
      <c r="BU376" s="580"/>
      <c r="BV376" s="1056"/>
      <c r="BW376" s="364"/>
      <c r="BX376" s="364"/>
      <c r="BY376" s="364"/>
      <c r="BZ376" s="364"/>
      <c r="CA376" s="364"/>
      <c r="CB376" s="364"/>
      <c r="CC376" s="364"/>
      <c r="CD376" s="364"/>
      <c r="CE376" s="364"/>
      <c r="CF376" s="364"/>
      <c r="CG376" s="364"/>
      <c r="CH376" s="364"/>
      <c r="CI376" s="364"/>
    </row>
    <row r="377" spans="1:87" s="403" customFormat="1" ht="12.75" customHeight="1">
      <c r="A377" s="1061"/>
      <c r="B377" s="1191"/>
      <c r="C377" s="1204" t="s">
        <v>53</v>
      </c>
      <c r="D377" s="478" t="s">
        <v>3520</v>
      </c>
      <c r="E377" s="388"/>
      <c r="F377" s="477">
        <v>148780</v>
      </c>
      <c r="G377" s="476">
        <v>218010</v>
      </c>
      <c r="H377" s="477">
        <v>133080</v>
      </c>
      <c r="I377" s="476">
        <v>202310</v>
      </c>
      <c r="J377" s="583" t="s">
        <v>3595</v>
      </c>
      <c r="K377" s="475">
        <v>1380</v>
      </c>
      <c r="L377" s="474">
        <v>2070</v>
      </c>
      <c r="M377" s="473" t="s">
        <v>50</v>
      </c>
      <c r="N377" s="475">
        <v>1220</v>
      </c>
      <c r="O377" s="474">
        <v>1910</v>
      </c>
      <c r="P377" s="473" t="s">
        <v>50</v>
      </c>
      <c r="Q377" s="380"/>
      <c r="R377" s="392"/>
      <c r="S377" s="455"/>
      <c r="T377" s="1082"/>
      <c r="U377" s="581"/>
      <c r="V377" s="497"/>
      <c r="W377" s="1032"/>
      <c r="X377" s="596"/>
      <c r="Y377" s="485"/>
      <c r="Z377" s="1035"/>
      <c r="AA377" s="596"/>
      <c r="AB377" s="1032" t="s">
        <v>3595</v>
      </c>
      <c r="AC377" s="1211">
        <v>18330</v>
      </c>
      <c r="AD377" s="493"/>
      <c r="AE377" s="1032"/>
      <c r="AF377" s="1199">
        <v>0</v>
      </c>
      <c r="AG377" s="1194"/>
      <c r="AH377" s="429" t="s">
        <v>52</v>
      </c>
      <c r="AI377" s="470">
        <v>4500</v>
      </c>
      <c r="AJ377" s="469">
        <v>4900</v>
      </c>
      <c r="AK377" s="471">
        <v>3100</v>
      </c>
      <c r="AL377" s="469">
        <v>3100</v>
      </c>
      <c r="AM377" s="1194"/>
      <c r="AN377" s="429" t="s">
        <v>51</v>
      </c>
      <c r="AO377" s="470">
        <v>5200</v>
      </c>
      <c r="AP377" s="469">
        <v>5800</v>
      </c>
      <c r="AQ377" s="468">
        <v>3600</v>
      </c>
      <c r="AR377" s="467">
        <v>3600</v>
      </c>
      <c r="AS377" s="1032"/>
      <c r="AT377" s="1208"/>
      <c r="AU377" s="485"/>
      <c r="AV377" s="571"/>
      <c r="AW377" s="1032"/>
      <c r="AX377" s="1196"/>
      <c r="AY377" s="1032"/>
      <c r="AZ377" s="1199"/>
      <c r="BA377" s="1032"/>
      <c r="BB377" s="1208"/>
      <c r="BC377" s="1032"/>
      <c r="BD377" s="1206">
        <v>0.06</v>
      </c>
      <c r="BE377" s="1032"/>
      <c r="BF377" s="466">
        <v>40</v>
      </c>
      <c r="BG377" s="1032"/>
      <c r="BH377" s="466">
        <v>130</v>
      </c>
      <c r="BI377" s="1032"/>
      <c r="BJ377" s="466">
        <v>80</v>
      </c>
      <c r="BK377" s="1032"/>
      <c r="BL377" s="1196"/>
      <c r="BM377" s="1032"/>
      <c r="BN377" s="1199"/>
      <c r="BO377" s="1032"/>
      <c r="BP377" s="1206">
        <v>0.87</v>
      </c>
      <c r="BQ377" s="457"/>
      <c r="BR377" s="412"/>
      <c r="BS377" s="406"/>
      <c r="BT377" s="580"/>
      <c r="BU377" s="580"/>
      <c r="BV377" s="1056"/>
      <c r="BW377" s="364"/>
      <c r="BX377" s="364"/>
      <c r="BY377" s="364"/>
      <c r="BZ377" s="364"/>
      <c r="CA377" s="364"/>
      <c r="CB377" s="364"/>
      <c r="CC377" s="364"/>
      <c r="CD377" s="364"/>
      <c r="CE377" s="364"/>
      <c r="CF377" s="364"/>
      <c r="CG377" s="364"/>
      <c r="CH377" s="364"/>
      <c r="CI377" s="364"/>
    </row>
    <row r="378" spans="1:87" s="403" customFormat="1" ht="12.75" customHeight="1">
      <c r="A378" s="1061"/>
      <c r="B378" s="1191"/>
      <c r="C378" s="1205"/>
      <c r="D378" s="389" t="s">
        <v>3519</v>
      </c>
      <c r="E378" s="388"/>
      <c r="F378" s="387">
        <v>218010</v>
      </c>
      <c r="G378" s="386"/>
      <c r="H378" s="387">
        <v>202310</v>
      </c>
      <c r="I378" s="386"/>
      <c r="J378" s="583" t="s">
        <v>3595</v>
      </c>
      <c r="K378" s="383">
        <v>2070</v>
      </c>
      <c r="L378" s="385"/>
      <c r="M378" s="384" t="s">
        <v>50</v>
      </c>
      <c r="N378" s="383">
        <v>1910</v>
      </c>
      <c r="O378" s="385"/>
      <c r="P378" s="384" t="s">
        <v>50</v>
      </c>
      <c r="Q378" s="380"/>
      <c r="R378" s="392"/>
      <c r="S378" s="487"/>
      <c r="T378" s="1082"/>
      <c r="U378" s="581"/>
      <c r="V378" s="497"/>
      <c r="W378" s="1032"/>
      <c r="X378" s="596"/>
      <c r="Y378" s="485"/>
      <c r="Z378" s="1035"/>
      <c r="AA378" s="596"/>
      <c r="AB378" s="1032"/>
      <c r="AC378" s="1212"/>
      <c r="AD378" s="492"/>
      <c r="AE378" s="1032"/>
      <c r="AF378" s="1200"/>
      <c r="AG378" s="1194"/>
      <c r="AH378" s="586" t="s">
        <v>49</v>
      </c>
      <c r="AI378" s="462">
        <v>4200</v>
      </c>
      <c r="AJ378" s="461">
        <v>4700</v>
      </c>
      <c r="AK378" s="463">
        <v>3000</v>
      </c>
      <c r="AL378" s="461">
        <v>3000</v>
      </c>
      <c r="AM378" s="1194"/>
      <c r="AN378" s="586" t="s">
        <v>48</v>
      </c>
      <c r="AO378" s="462">
        <v>4700</v>
      </c>
      <c r="AP378" s="461">
        <v>5200</v>
      </c>
      <c r="AQ378" s="460">
        <v>3300</v>
      </c>
      <c r="AR378" s="459">
        <v>3300</v>
      </c>
      <c r="AS378" s="1032"/>
      <c r="AT378" s="1208"/>
      <c r="AU378" s="485"/>
      <c r="AV378" s="414"/>
      <c r="AW378" s="1032"/>
      <c r="AX378" s="1197"/>
      <c r="AY378" s="1032"/>
      <c r="AZ378" s="1200"/>
      <c r="BA378" s="1032"/>
      <c r="BB378" s="1208"/>
      <c r="BC378" s="1032"/>
      <c r="BD378" s="1207"/>
      <c r="BE378" s="1032"/>
      <c r="BF378" s="604"/>
      <c r="BG378" s="1032"/>
      <c r="BH378" s="458" t="s">
        <v>3692</v>
      </c>
      <c r="BI378" s="1032"/>
      <c r="BJ378" s="458" t="s">
        <v>3692</v>
      </c>
      <c r="BK378" s="1032"/>
      <c r="BL378" s="1197"/>
      <c r="BM378" s="1032"/>
      <c r="BN378" s="1200"/>
      <c r="BO378" s="1032"/>
      <c r="BP378" s="1206"/>
      <c r="BQ378" s="457"/>
      <c r="BR378" s="412"/>
      <c r="BS378" s="406"/>
      <c r="BT378" s="580"/>
      <c r="BU378" s="580"/>
      <c r="BV378" s="1056"/>
      <c r="BW378" s="364"/>
      <c r="BX378" s="364"/>
      <c r="BY378" s="364"/>
      <c r="BZ378" s="364"/>
      <c r="CA378" s="364"/>
      <c r="CB378" s="364"/>
      <c r="CC378" s="364"/>
      <c r="CD378" s="364"/>
      <c r="CE378" s="364"/>
      <c r="CF378" s="364"/>
      <c r="CG378" s="364"/>
      <c r="CH378" s="364"/>
      <c r="CI378" s="364"/>
    </row>
    <row r="379" spans="1:87" s="374" customFormat="1" ht="12.75" customHeight="1">
      <c r="A379" s="1061"/>
      <c r="B379" s="1190" t="s">
        <v>3535</v>
      </c>
      <c r="C379" s="1076" t="s">
        <v>59</v>
      </c>
      <c r="D379" s="402" t="s">
        <v>3470</v>
      </c>
      <c r="E379" s="388"/>
      <c r="F379" s="401">
        <v>68920</v>
      </c>
      <c r="G379" s="400">
        <v>75840</v>
      </c>
      <c r="H379" s="401">
        <v>57150</v>
      </c>
      <c r="I379" s="400">
        <v>64070</v>
      </c>
      <c r="J379" s="583" t="s">
        <v>3595</v>
      </c>
      <c r="K379" s="399">
        <v>660</v>
      </c>
      <c r="L379" s="398">
        <v>720</v>
      </c>
      <c r="M379" s="397" t="s">
        <v>50</v>
      </c>
      <c r="N379" s="399">
        <v>540</v>
      </c>
      <c r="O379" s="398">
        <v>600</v>
      </c>
      <c r="P379" s="397" t="s">
        <v>50</v>
      </c>
      <c r="Q379" s="583" t="s">
        <v>3595</v>
      </c>
      <c r="R379" s="396">
        <v>6920</v>
      </c>
      <c r="S379" s="484">
        <v>60</v>
      </c>
      <c r="T379" s="1082"/>
      <c r="U379" s="581"/>
      <c r="V379" s="1208" t="s">
        <v>78</v>
      </c>
      <c r="W379" s="1032"/>
      <c r="X379" s="1216" t="s">
        <v>78</v>
      </c>
      <c r="Y379" s="428"/>
      <c r="Z379" s="1035"/>
      <c r="AA379" s="600"/>
      <c r="AB379" s="1032" t="s">
        <v>3595</v>
      </c>
      <c r="AC379" s="1213">
        <v>16680</v>
      </c>
      <c r="AD379" s="496"/>
      <c r="AE379" s="1032" t="s">
        <v>3595</v>
      </c>
      <c r="AF379" s="1198">
        <v>90</v>
      </c>
      <c r="AG379" s="1194" t="s">
        <v>3595</v>
      </c>
      <c r="AH379" s="483" t="s">
        <v>58</v>
      </c>
      <c r="AI379" s="482">
        <v>4200</v>
      </c>
      <c r="AJ379" s="481">
        <v>4600</v>
      </c>
      <c r="AK379" s="471">
        <v>2900</v>
      </c>
      <c r="AL379" s="469">
        <v>2900</v>
      </c>
      <c r="AM379" s="1194" t="s">
        <v>3595</v>
      </c>
      <c r="AN379" s="483" t="s">
        <v>57</v>
      </c>
      <c r="AO379" s="482">
        <v>9800</v>
      </c>
      <c r="AP379" s="481">
        <v>10900</v>
      </c>
      <c r="AQ379" s="468">
        <v>6800</v>
      </c>
      <c r="AR379" s="467">
        <v>6800</v>
      </c>
      <c r="AS379" s="1032"/>
      <c r="AT379" s="593" t="s">
        <v>10</v>
      </c>
      <c r="AU379" s="1194" t="s">
        <v>3595</v>
      </c>
      <c r="AV379" s="1209">
        <v>4500</v>
      </c>
      <c r="AW379" s="1032" t="s">
        <v>3595</v>
      </c>
      <c r="AX379" s="1195">
        <v>5340</v>
      </c>
      <c r="AY379" s="1032" t="s">
        <v>3595</v>
      </c>
      <c r="AZ379" s="1198">
        <v>50</v>
      </c>
      <c r="BA379" s="1032"/>
      <c r="BB379" s="593"/>
      <c r="BC379" s="1032" t="s">
        <v>3601</v>
      </c>
      <c r="BD379" s="1202" t="s">
        <v>56</v>
      </c>
      <c r="BE379" s="1032" t="s">
        <v>3601</v>
      </c>
      <c r="BF379" s="390"/>
      <c r="BG379" s="1032" t="s">
        <v>3601</v>
      </c>
      <c r="BH379" s="390"/>
      <c r="BI379" s="1032" t="s">
        <v>3601</v>
      </c>
      <c r="BJ379" s="390"/>
      <c r="BK379" s="1032" t="s">
        <v>3595</v>
      </c>
      <c r="BL379" s="1195">
        <v>5970</v>
      </c>
      <c r="BM379" s="1032" t="s">
        <v>8</v>
      </c>
      <c r="BN379" s="1198">
        <v>50</v>
      </c>
      <c r="BO379" s="1032"/>
      <c r="BP379" s="1202" t="s">
        <v>3693</v>
      </c>
      <c r="BQ379" s="457"/>
      <c r="BR379" s="412"/>
      <c r="BS379" s="581"/>
      <c r="BT379" s="580"/>
      <c r="BU379" s="580"/>
      <c r="BV379" s="1056"/>
      <c r="BW379" s="364"/>
      <c r="BX379" s="364"/>
      <c r="BY379" s="364"/>
      <c r="BZ379" s="364"/>
      <c r="CA379" s="364"/>
      <c r="CB379" s="364"/>
      <c r="CC379" s="364"/>
      <c r="CD379" s="364"/>
      <c r="CE379" s="364"/>
      <c r="CF379" s="364"/>
      <c r="CG379" s="364"/>
      <c r="CH379" s="364"/>
      <c r="CI379" s="364"/>
    </row>
    <row r="380" spans="1:87" s="374" customFormat="1" ht="12.75" customHeight="1">
      <c r="A380" s="1061"/>
      <c r="B380" s="1191"/>
      <c r="C380" s="1077"/>
      <c r="D380" s="478" t="s">
        <v>3469</v>
      </c>
      <c r="E380" s="388"/>
      <c r="F380" s="477">
        <v>75840</v>
      </c>
      <c r="G380" s="476">
        <v>132100</v>
      </c>
      <c r="H380" s="477">
        <v>64070</v>
      </c>
      <c r="I380" s="476">
        <v>120330</v>
      </c>
      <c r="J380" s="583" t="s">
        <v>3595</v>
      </c>
      <c r="K380" s="475">
        <v>720</v>
      </c>
      <c r="L380" s="474">
        <v>1210</v>
      </c>
      <c r="M380" s="473" t="s">
        <v>50</v>
      </c>
      <c r="N380" s="475">
        <v>600</v>
      </c>
      <c r="O380" s="474">
        <v>1090</v>
      </c>
      <c r="P380" s="473" t="s">
        <v>50</v>
      </c>
      <c r="Q380" s="583" t="s">
        <v>3595</v>
      </c>
      <c r="R380" s="383">
        <v>6920</v>
      </c>
      <c r="S380" s="480">
        <v>60</v>
      </c>
      <c r="T380" s="1082"/>
      <c r="U380" s="581"/>
      <c r="V380" s="1208"/>
      <c r="W380" s="1032"/>
      <c r="X380" s="1216"/>
      <c r="Y380" s="428"/>
      <c r="Z380" s="1035"/>
      <c r="AA380" s="600"/>
      <c r="AB380" s="1032"/>
      <c r="AC380" s="1214"/>
      <c r="AD380" s="495">
        <v>15010</v>
      </c>
      <c r="AE380" s="1032"/>
      <c r="AF380" s="1199"/>
      <c r="AG380" s="1194"/>
      <c r="AH380" s="429" t="s">
        <v>55</v>
      </c>
      <c r="AI380" s="470">
        <v>3900</v>
      </c>
      <c r="AJ380" s="469">
        <v>4300</v>
      </c>
      <c r="AK380" s="471">
        <v>2700</v>
      </c>
      <c r="AL380" s="469">
        <v>2700</v>
      </c>
      <c r="AM380" s="1194"/>
      <c r="AN380" s="429" t="s">
        <v>54</v>
      </c>
      <c r="AO380" s="470">
        <v>5400</v>
      </c>
      <c r="AP380" s="469">
        <v>6000</v>
      </c>
      <c r="AQ380" s="468">
        <v>3700</v>
      </c>
      <c r="AR380" s="467">
        <v>3700</v>
      </c>
      <c r="AS380" s="1032"/>
      <c r="AT380" s="593">
        <v>27330</v>
      </c>
      <c r="AU380" s="1194"/>
      <c r="AV380" s="1210"/>
      <c r="AW380" s="1032"/>
      <c r="AX380" s="1196"/>
      <c r="AY380" s="1032"/>
      <c r="AZ380" s="1199"/>
      <c r="BA380" s="1032"/>
      <c r="BB380" s="593"/>
      <c r="BC380" s="1032"/>
      <c r="BD380" s="1203"/>
      <c r="BE380" s="1032"/>
      <c r="BF380" s="479">
        <v>3180</v>
      </c>
      <c r="BG380" s="1032"/>
      <c r="BH380" s="479">
        <v>10380</v>
      </c>
      <c r="BI380" s="1032"/>
      <c r="BJ380" s="479">
        <v>6350</v>
      </c>
      <c r="BK380" s="1032"/>
      <c r="BL380" s="1196"/>
      <c r="BM380" s="1032"/>
      <c r="BN380" s="1199"/>
      <c r="BO380" s="1032"/>
      <c r="BP380" s="1203"/>
      <c r="BQ380" s="457"/>
      <c r="BR380" s="412"/>
      <c r="BS380" s="581"/>
      <c r="BT380" s="580"/>
      <c r="BU380" s="580"/>
      <c r="BV380" s="1056"/>
      <c r="BW380" s="364"/>
      <c r="BX380" s="364"/>
      <c r="BY380" s="364"/>
      <c r="BZ380" s="364"/>
      <c r="CA380" s="364"/>
      <c r="CB380" s="364"/>
      <c r="CC380" s="364"/>
      <c r="CD380" s="364"/>
      <c r="CE380" s="364"/>
      <c r="CF380" s="364"/>
      <c r="CG380" s="364"/>
      <c r="CH380" s="364"/>
      <c r="CI380" s="364"/>
    </row>
    <row r="381" spans="1:87" s="374" customFormat="1" ht="12.75" customHeight="1">
      <c r="A381" s="1061"/>
      <c r="B381" s="1191"/>
      <c r="C381" s="1204" t="s">
        <v>53</v>
      </c>
      <c r="D381" s="478" t="s">
        <v>3520</v>
      </c>
      <c r="E381" s="388"/>
      <c r="F381" s="477">
        <v>132100</v>
      </c>
      <c r="G381" s="476">
        <v>201330</v>
      </c>
      <c r="H381" s="477">
        <v>120330</v>
      </c>
      <c r="I381" s="476">
        <v>189560</v>
      </c>
      <c r="J381" s="583" t="s">
        <v>3595</v>
      </c>
      <c r="K381" s="475">
        <v>1210</v>
      </c>
      <c r="L381" s="474">
        <v>1900</v>
      </c>
      <c r="M381" s="473" t="s">
        <v>50</v>
      </c>
      <c r="N381" s="475">
        <v>1090</v>
      </c>
      <c r="O381" s="474">
        <v>1780</v>
      </c>
      <c r="P381" s="473" t="s">
        <v>50</v>
      </c>
      <c r="Q381" s="380"/>
      <c r="R381" s="392"/>
      <c r="S381" s="455"/>
      <c r="T381" s="1082"/>
      <c r="U381" s="581"/>
      <c r="V381" s="1208"/>
      <c r="W381" s="1032"/>
      <c r="X381" s="1216"/>
      <c r="Y381" s="428"/>
      <c r="Z381" s="1035"/>
      <c r="AA381" s="600"/>
      <c r="AB381" s="1032" t="s">
        <v>3595</v>
      </c>
      <c r="AC381" s="1211">
        <v>15010</v>
      </c>
      <c r="AD381" s="493"/>
      <c r="AE381" s="1032"/>
      <c r="AF381" s="1199">
        <v>0</v>
      </c>
      <c r="AG381" s="1194"/>
      <c r="AH381" s="429" t="s">
        <v>52</v>
      </c>
      <c r="AI381" s="470">
        <v>3800</v>
      </c>
      <c r="AJ381" s="469">
        <v>4100</v>
      </c>
      <c r="AK381" s="471">
        <v>2600</v>
      </c>
      <c r="AL381" s="469">
        <v>2600</v>
      </c>
      <c r="AM381" s="1194"/>
      <c r="AN381" s="429" t="s">
        <v>51</v>
      </c>
      <c r="AO381" s="470">
        <v>4700</v>
      </c>
      <c r="AP381" s="469">
        <v>5200</v>
      </c>
      <c r="AQ381" s="468">
        <v>3300</v>
      </c>
      <c r="AR381" s="467">
        <v>3300</v>
      </c>
      <c r="AS381" s="1032"/>
      <c r="AT381" s="488"/>
      <c r="AU381" s="485"/>
      <c r="AV381" s="571"/>
      <c r="AW381" s="1032"/>
      <c r="AX381" s="1196"/>
      <c r="AY381" s="1032"/>
      <c r="AZ381" s="1199"/>
      <c r="BA381" s="1032"/>
      <c r="BB381" s="488"/>
      <c r="BC381" s="1032"/>
      <c r="BD381" s="1206">
        <v>0.06</v>
      </c>
      <c r="BE381" s="1032"/>
      <c r="BF381" s="466">
        <v>30</v>
      </c>
      <c r="BG381" s="1032"/>
      <c r="BH381" s="466">
        <v>100</v>
      </c>
      <c r="BI381" s="1032"/>
      <c r="BJ381" s="466">
        <v>60</v>
      </c>
      <c r="BK381" s="1032"/>
      <c r="BL381" s="1196"/>
      <c r="BM381" s="1032"/>
      <c r="BN381" s="1199"/>
      <c r="BO381" s="1032"/>
      <c r="BP381" s="1206">
        <v>0.96</v>
      </c>
      <c r="BQ381" s="457"/>
      <c r="BR381" s="412"/>
      <c r="BS381" s="581"/>
      <c r="BT381" s="580"/>
      <c r="BU381" s="580"/>
      <c r="BV381" s="1056"/>
      <c r="BW381" s="364"/>
      <c r="BX381" s="364"/>
      <c r="BY381" s="364"/>
      <c r="BZ381" s="364"/>
      <c r="CA381" s="364"/>
      <c r="CB381" s="364"/>
      <c r="CC381" s="364"/>
      <c r="CD381" s="364"/>
      <c r="CE381" s="364"/>
      <c r="CF381" s="364"/>
      <c r="CG381" s="364"/>
      <c r="CH381" s="364"/>
      <c r="CI381" s="364"/>
    </row>
    <row r="382" spans="1:87" s="374" customFormat="1" ht="12.75" customHeight="1">
      <c r="A382" s="1061"/>
      <c r="B382" s="1191"/>
      <c r="C382" s="1205"/>
      <c r="D382" s="389" t="s">
        <v>3519</v>
      </c>
      <c r="E382" s="388"/>
      <c r="F382" s="387">
        <v>201330</v>
      </c>
      <c r="G382" s="386"/>
      <c r="H382" s="387">
        <v>189560</v>
      </c>
      <c r="I382" s="386"/>
      <c r="J382" s="583" t="s">
        <v>3595</v>
      </c>
      <c r="K382" s="383">
        <v>1900</v>
      </c>
      <c r="L382" s="385"/>
      <c r="M382" s="384" t="s">
        <v>50</v>
      </c>
      <c r="N382" s="383">
        <v>1780</v>
      </c>
      <c r="O382" s="385"/>
      <c r="P382" s="384" t="s">
        <v>50</v>
      </c>
      <c r="Q382" s="380"/>
      <c r="R382" s="392"/>
      <c r="S382" s="487"/>
      <c r="T382" s="1082"/>
      <c r="U382" s="581"/>
      <c r="V382" s="593" t="s">
        <v>77</v>
      </c>
      <c r="W382" s="1032"/>
      <c r="X382" s="593" t="s">
        <v>77</v>
      </c>
      <c r="Y382" s="602"/>
      <c r="Z382" s="1035"/>
      <c r="AA382" s="593"/>
      <c r="AB382" s="1032"/>
      <c r="AC382" s="1212"/>
      <c r="AD382" s="492"/>
      <c r="AE382" s="1032"/>
      <c r="AF382" s="1200"/>
      <c r="AG382" s="1194"/>
      <c r="AH382" s="586" t="s">
        <v>49</v>
      </c>
      <c r="AI382" s="462">
        <v>3600</v>
      </c>
      <c r="AJ382" s="461">
        <v>4000</v>
      </c>
      <c r="AK382" s="463">
        <v>2500</v>
      </c>
      <c r="AL382" s="461">
        <v>2500</v>
      </c>
      <c r="AM382" s="1194"/>
      <c r="AN382" s="586" t="s">
        <v>48</v>
      </c>
      <c r="AO382" s="462">
        <v>4200</v>
      </c>
      <c r="AP382" s="461">
        <v>4600</v>
      </c>
      <c r="AQ382" s="460">
        <v>2900</v>
      </c>
      <c r="AR382" s="459">
        <v>2900</v>
      </c>
      <c r="AS382" s="1032"/>
      <c r="AT382" s="593" t="s">
        <v>13</v>
      </c>
      <c r="AU382" s="485"/>
      <c r="AV382" s="414"/>
      <c r="AW382" s="1032"/>
      <c r="AX382" s="1197"/>
      <c r="AY382" s="1032"/>
      <c r="AZ382" s="1200"/>
      <c r="BA382" s="1032"/>
      <c r="BB382" s="593"/>
      <c r="BC382" s="1032"/>
      <c r="BD382" s="1207"/>
      <c r="BE382" s="1032"/>
      <c r="BF382" s="604"/>
      <c r="BG382" s="1032"/>
      <c r="BH382" s="458" t="s">
        <v>3692</v>
      </c>
      <c r="BI382" s="1032"/>
      <c r="BJ382" s="458" t="s">
        <v>3692</v>
      </c>
      <c r="BK382" s="1032"/>
      <c r="BL382" s="1197"/>
      <c r="BM382" s="1032"/>
      <c r="BN382" s="1200"/>
      <c r="BO382" s="1032"/>
      <c r="BP382" s="1206"/>
      <c r="BQ382" s="457"/>
      <c r="BR382" s="412"/>
      <c r="BS382" s="581"/>
      <c r="BT382" s="580"/>
      <c r="BU382" s="580"/>
      <c r="BV382" s="1056"/>
      <c r="BW382" s="364"/>
      <c r="BX382" s="364"/>
      <c r="BY382" s="364"/>
      <c r="BZ382" s="364"/>
      <c r="CA382" s="364"/>
      <c r="CB382" s="364"/>
      <c r="CC382" s="364"/>
      <c r="CD382" s="364"/>
      <c r="CE382" s="364"/>
      <c r="CF382" s="364"/>
      <c r="CG382" s="364"/>
      <c r="CH382" s="364"/>
      <c r="CI382" s="364"/>
    </row>
    <row r="383" spans="1:87" s="374" customFormat="1" ht="12.75" customHeight="1">
      <c r="A383" s="1061"/>
      <c r="B383" s="1190" t="s">
        <v>3540</v>
      </c>
      <c r="C383" s="1076" t="s">
        <v>59</v>
      </c>
      <c r="D383" s="402" t="s">
        <v>3470</v>
      </c>
      <c r="E383" s="388"/>
      <c r="F383" s="401">
        <v>63990</v>
      </c>
      <c r="G383" s="400">
        <v>70910</v>
      </c>
      <c r="H383" s="401">
        <v>54580</v>
      </c>
      <c r="I383" s="400">
        <v>61500</v>
      </c>
      <c r="J383" s="583" t="s">
        <v>3595</v>
      </c>
      <c r="K383" s="399">
        <v>610</v>
      </c>
      <c r="L383" s="398">
        <v>670</v>
      </c>
      <c r="M383" s="397" t="s">
        <v>50</v>
      </c>
      <c r="N383" s="399">
        <v>520</v>
      </c>
      <c r="O383" s="398">
        <v>580</v>
      </c>
      <c r="P383" s="397" t="s">
        <v>50</v>
      </c>
      <c r="Q383" s="583" t="s">
        <v>3595</v>
      </c>
      <c r="R383" s="396">
        <v>6920</v>
      </c>
      <c r="S383" s="484">
        <v>60</v>
      </c>
      <c r="T383" s="1082"/>
      <c r="U383" s="581"/>
      <c r="V383" s="593">
        <v>245100</v>
      </c>
      <c r="W383" s="1032"/>
      <c r="X383" s="596">
        <v>2450</v>
      </c>
      <c r="Y383" s="485"/>
      <c r="Z383" s="1035"/>
      <c r="AA383" s="596"/>
      <c r="AB383" s="1032" t="s">
        <v>3595</v>
      </c>
      <c r="AC383" s="1213">
        <v>14690</v>
      </c>
      <c r="AD383" s="496"/>
      <c r="AE383" s="1032" t="s">
        <v>3595</v>
      </c>
      <c r="AF383" s="1198">
        <v>70</v>
      </c>
      <c r="AG383" s="1194" t="s">
        <v>3595</v>
      </c>
      <c r="AH383" s="483" t="s">
        <v>58</v>
      </c>
      <c r="AI383" s="482">
        <v>3800</v>
      </c>
      <c r="AJ383" s="481">
        <v>4200</v>
      </c>
      <c r="AK383" s="471">
        <v>2600</v>
      </c>
      <c r="AL383" s="469">
        <v>2600</v>
      </c>
      <c r="AM383" s="1194" t="s">
        <v>3595</v>
      </c>
      <c r="AN383" s="483" t="s">
        <v>57</v>
      </c>
      <c r="AO383" s="482">
        <v>8800</v>
      </c>
      <c r="AP383" s="481">
        <v>9800</v>
      </c>
      <c r="AQ383" s="468">
        <v>6100</v>
      </c>
      <c r="AR383" s="467">
        <v>6100</v>
      </c>
      <c r="AS383" s="1032"/>
      <c r="AT383" s="593">
        <v>16800</v>
      </c>
      <c r="AU383" s="1194" t="s">
        <v>3595</v>
      </c>
      <c r="AV383" s="1209">
        <v>4500</v>
      </c>
      <c r="AW383" s="1032" t="s">
        <v>3595</v>
      </c>
      <c r="AX383" s="1195">
        <v>4260</v>
      </c>
      <c r="AY383" s="1032" t="s">
        <v>3595</v>
      </c>
      <c r="AZ383" s="1198">
        <v>40</v>
      </c>
      <c r="BA383" s="1032"/>
      <c r="BB383" s="593"/>
      <c r="BC383" s="1032" t="s">
        <v>3601</v>
      </c>
      <c r="BD383" s="1202" t="s">
        <v>56</v>
      </c>
      <c r="BE383" s="1032" t="s">
        <v>3601</v>
      </c>
      <c r="BF383" s="390"/>
      <c r="BG383" s="1032" t="s">
        <v>3601</v>
      </c>
      <c r="BH383" s="390"/>
      <c r="BI383" s="1032" t="s">
        <v>3601</v>
      </c>
      <c r="BJ383" s="390"/>
      <c r="BK383" s="1032" t="s">
        <v>3595</v>
      </c>
      <c r="BL383" s="1195">
        <v>4770</v>
      </c>
      <c r="BM383" s="1032" t="s">
        <v>8</v>
      </c>
      <c r="BN383" s="1198">
        <v>40</v>
      </c>
      <c r="BO383" s="1032"/>
      <c r="BP383" s="1202" t="s">
        <v>3693</v>
      </c>
      <c r="BQ383" s="457"/>
      <c r="BR383" s="412"/>
      <c r="BS383" s="581"/>
      <c r="BT383" s="580"/>
      <c r="BU383" s="580"/>
      <c r="BV383" s="1056"/>
      <c r="BW383" s="364"/>
      <c r="BX383" s="364"/>
      <c r="BY383" s="364"/>
      <c r="BZ383" s="364"/>
      <c r="CA383" s="364"/>
      <c r="CB383" s="364"/>
      <c r="CC383" s="364"/>
      <c r="CD383" s="364"/>
      <c r="CE383" s="364"/>
      <c r="CF383" s="364"/>
      <c r="CG383" s="364"/>
      <c r="CH383" s="364"/>
      <c r="CI383" s="364"/>
    </row>
    <row r="384" spans="1:87" s="374" customFormat="1" ht="12.75" customHeight="1">
      <c r="A384" s="1061"/>
      <c r="B384" s="1191"/>
      <c r="C384" s="1077"/>
      <c r="D384" s="478" t="s">
        <v>3469</v>
      </c>
      <c r="E384" s="388"/>
      <c r="F384" s="477">
        <v>70910</v>
      </c>
      <c r="G384" s="476">
        <v>127170</v>
      </c>
      <c r="H384" s="477">
        <v>61500</v>
      </c>
      <c r="I384" s="476">
        <v>117760</v>
      </c>
      <c r="J384" s="583" t="s">
        <v>3595</v>
      </c>
      <c r="K384" s="475">
        <v>670</v>
      </c>
      <c r="L384" s="474">
        <v>1160</v>
      </c>
      <c r="M384" s="473" t="s">
        <v>50</v>
      </c>
      <c r="N384" s="475">
        <v>580</v>
      </c>
      <c r="O384" s="474">
        <v>1070</v>
      </c>
      <c r="P384" s="473" t="s">
        <v>50</v>
      </c>
      <c r="Q384" s="583" t="s">
        <v>3595</v>
      </c>
      <c r="R384" s="383">
        <v>6920</v>
      </c>
      <c r="S384" s="480">
        <v>60</v>
      </c>
      <c r="T384" s="1082"/>
      <c r="U384" s="581"/>
      <c r="V384" s="488"/>
      <c r="W384" s="1032"/>
      <c r="X384" s="490"/>
      <c r="Y384" s="489"/>
      <c r="Z384" s="1035"/>
      <c r="AA384" s="488"/>
      <c r="AB384" s="1032"/>
      <c r="AC384" s="1214"/>
      <c r="AD384" s="495">
        <v>13010</v>
      </c>
      <c r="AE384" s="1032"/>
      <c r="AF384" s="1199"/>
      <c r="AG384" s="1194"/>
      <c r="AH384" s="429" t="s">
        <v>55</v>
      </c>
      <c r="AI384" s="470">
        <v>3600</v>
      </c>
      <c r="AJ384" s="469">
        <v>4000</v>
      </c>
      <c r="AK384" s="471">
        <v>2500</v>
      </c>
      <c r="AL384" s="469">
        <v>2500</v>
      </c>
      <c r="AM384" s="1194"/>
      <c r="AN384" s="429" t="s">
        <v>54</v>
      </c>
      <c r="AO384" s="470">
        <v>4800</v>
      </c>
      <c r="AP384" s="469">
        <v>5400</v>
      </c>
      <c r="AQ384" s="468">
        <v>3400</v>
      </c>
      <c r="AR384" s="467">
        <v>3400</v>
      </c>
      <c r="AS384" s="1032"/>
      <c r="AT384" s="488"/>
      <c r="AU384" s="1194"/>
      <c r="AV384" s="1210"/>
      <c r="AW384" s="1032"/>
      <c r="AX384" s="1196"/>
      <c r="AY384" s="1032"/>
      <c r="AZ384" s="1199"/>
      <c r="BA384" s="1032"/>
      <c r="BB384" s="488"/>
      <c r="BC384" s="1032"/>
      <c r="BD384" s="1203"/>
      <c r="BE384" s="1032"/>
      <c r="BF384" s="479">
        <v>2540</v>
      </c>
      <c r="BG384" s="1032"/>
      <c r="BH384" s="479">
        <v>8300</v>
      </c>
      <c r="BI384" s="1032"/>
      <c r="BJ384" s="479">
        <v>5080</v>
      </c>
      <c r="BK384" s="1032"/>
      <c r="BL384" s="1196"/>
      <c r="BM384" s="1032"/>
      <c r="BN384" s="1199"/>
      <c r="BO384" s="1032"/>
      <c r="BP384" s="1203"/>
      <c r="BQ384" s="457"/>
      <c r="BR384" s="412"/>
      <c r="BS384" s="581"/>
      <c r="BT384" s="580"/>
      <c r="BU384" s="580"/>
      <c r="BV384" s="1056"/>
      <c r="BW384" s="364"/>
      <c r="BX384" s="364"/>
      <c r="BY384" s="364"/>
      <c r="BZ384" s="364"/>
      <c r="CA384" s="364"/>
      <c r="CB384" s="364"/>
      <c r="CC384" s="364"/>
      <c r="CD384" s="364"/>
      <c r="CE384" s="364"/>
      <c r="CF384" s="364"/>
      <c r="CG384" s="364"/>
      <c r="CH384" s="364"/>
      <c r="CI384" s="364"/>
    </row>
    <row r="385" spans="1:87" s="374" customFormat="1" ht="12.75" customHeight="1">
      <c r="A385" s="1061"/>
      <c r="B385" s="1191"/>
      <c r="C385" s="1204" t="s">
        <v>53</v>
      </c>
      <c r="D385" s="478" t="s">
        <v>3520</v>
      </c>
      <c r="E385" s="388"/>
      <c r="F385" s="477">
        <v>127170</v>
      </c>
      <c r="G385" s="476">
        <v>196400</v>
      </c>
      <c r="H385" s="477">
        <v>117760</v>
      </c>
      <c r="I385" s="476">
        <v>186990</v>
      </c>
      <c r="J385" s="583" t="s">
        <v>3595</v>
      </c>
      <c r="K385" s="475">
        <v>1160</v>
      </c>
      <c r="L385" s="474">
        <v>1850</v>
      </c>
      <c r="M385" s="473" t="s">
        <v>50</v>
      </c>
      <c r="N385" s="475">
        <v>1070</v>
      </c>
      <c r="O385" s="474">
        <v>1760</v>
      </c>
      <c r="P385" s="473" t="s">
        <v>50</v>
      </c>
      <c r="Q385" s="380"/>
      <c r="R385" s="392"/>
      <c r="S385" s="455"/>
      <c r="T385" s="1082"/>
      <c r="U385" s="581"/>
      <c r="V385" s="593" t="s">
        <v>76</v>
      </c>
      <c r="W385" s="1032"/>
      <c r="X385" s="593" t="s">
        <v>76</v>
      </c>
      <c r="Y385" s="602"/>
      <c r="Z385" s="1035"/>
      <c r="AA385" s="593"/>
      <c r="AB385" s="1032" t="s">
        <v>3595</v>
      </c>
      <c r="AC385" s="1211">
        <v>13010</v>
      </c>
      <c r="AD385" s="493"/>
      <c r="AE385" s="1032"/>
      <c r="AF385" s="1199">
        <v>0</v>
      </c>
      <c r="AG385" s="1194"/>
      <c r="AH385" s="429" t="s">
        <v>52</v>
      </c>
      <c r="AI385" s="470">
        <v>3400</v>
      </c>
      <c r="AJ385" s="469">
        <v>3800</v>
      </c>
      <c r="AK385" s="471">
        <v>2400</v>
      </c>
      <c r="AL385" s="469">
        <v>2400</v>
      </c>
      <c r="AM385" s="1194"/>
      <c r="AN385" s="429" t="s">
        <v>51</v>
      </c>
      <c r="AO385" s="470">
        <v>4200</v>
      </c>
      <c r="AP385" s="469">
        <v>4700</v>
      </c>
      <c r="AQ385" s="468">
        <v>2900</v>
      </c>
      <c r="AR385" s="467">
        <v>2900</v>
      </c>
      <c r="AS385" s="1032"/>
      <c r="AT385" s="593" t="s">
        <v>14</v>
      </c>
      <c r="AU385" s="485"/>
      <c r="AV385" s="571"/>
      <c r="AW385" s="1032"/>
      <c r="AX385" s="1196"/>
      <c r="AY385" s="1032"/>
      <c r="AZ385" s="1199"/>
      <c r="BA385" s="1032"/>
      <c r="BB385" s="593"/>
      <c r="BC385" s="1032"/>
      <c r="BD385" s="1206">
        <v>0.06</v>
      </c>
      <c r="BE385" s="1032"/>
      <c r="BF385" s="466">
        <v>20</v>
      </c>
      <c r="BG385" s="1032"/>
      <c r="BH385" s="466">
        <v>80</v>
      </c>
      <c r="BI385" s="1032"/>
      <c r="BJ385" s="466">
        <v>50</v>
      </c>
      <c r="BK385" s="1032"/>
      <c r="BL385" s="1196"/>
      <c r="BM385" s="1032"/>
      <c r="BN385" s="1199"/>
      <c r="BO385" s="1032"/>
      <c r="BP385" s="1206">
        <v>0.92</v>
      </c>
      <c r="BQ385" s="457"/>
      <c r="BR385" s="412"/>
      <c r="BS385" s="581"/>
      <c r="BT385" s="580"/>
      <c r="BU385" s="580"/>
      <c r="BV385" s="1056"/>
      <c r="BW385" s="364"/>
      <c r="BX385" s="364"/>
      <c r="BY385" s="364"/>
      <c r="BZ385" s="364"/>
      <c r="CA385" s="364"/>
      <c r="CB385" s="364"/>
      <c r="CC385" s="364"/>
      <c r="CD385" s="364"/>
      <c r="CE385" s="364"/>
      <c r="CF385" s="364"/>
      <c r="CG385" s="364"/>
      <c r="CH385" s="364"/>
      <c r="CI385" s="364"/>
    </row>
    <row r="386" spans="1:87" s="374" customFormat="1" ht="12.75" customHeight="1">
      <c r="A386" s="1061"/>
      <c r="B386" s="1191"/>
      <c r="C386" s="1205"/>
      <c r="D386" s="389" t="s">
        <v>3519</v>
      </c>
      <c r="E386" s="388"/>
      <c r="F386" s="387">
        <v>196400</v>
      </c>
      <c r="G386" s="386"/>
      <c r="H386" s="387">
        <v>186990</v>
      </c>
      <c r="I386" s="386"/>
      <c r="J386" s="583" t="s">
        <v>3595</v>
      </c>
      <c r="K386" s="383">
        <v>1850</v>
      </c>
      <c r="L386" s="385"/>
      <c r="M386" s="384" t="s">
        <v>50</v>
      </c>
      <c r="N386" s="383">
        <v>1760</v>
      </c>
      <c r="O386" s="385"/>
      <c r="P386" s="384" t="s">
        <v>50</v>
      </c>
      <c r="Q386" s="380"/>
      <c r="R386" s="392"/>
      <c r="S386" s="487"/>
      <c r="T386" s="1082"/>
      <c r="U386" s="581"/>
      <c r="V386" s="593">
        <v>262000</v>
      </c>
      <c r="W386" s="1032"/>
      <c r="X386" s="596">
        <v>2620</v>
      </c>
      <c r="Y386" s="485"/>
      <c r="Z386" s="1035"/>
      <c r="AA386" s="596"/>
      <c r="AB386" s="1032"/>
      <c r="AC386" s="1212"/>
      <c r="AD386" s="492"/>
      <c r="AE386" s="1032"/>
      <c r="AF386" s="1200"/>
      <c r="AG386" s="1194"/>
      <c r="AH386" s="586" t="s">
        <v>49</v>
      </c>
      <c r="AI386" s="462">
        <v>3300</v>
      </c>
      <c r="AJ386" s="461">
        <v>3600</v>
      </c>
      <c r="AK386" s="463">
        <v>2300</v>
      </c>
      <c r="AL386" s="461">
        <v>2300</v>
      </c>
      <c r="AM386" s="1194"/>
      <c r="AN386" s="586" t="s">
        <v>48</v>
      </c>
      <c r="AO386" s="462">
        <v>3800</v>
      </c>
      <c r="AP386" s="461">
        <v>4200</v>
      </c>
      <c r="AQ386" s="460">
        <v>2600</v>
      </c>
      <c r="AR386" s="459">
        <v>2600</v>
      </c>
      <c r="AS386" s="1032"/>
      <c r="AT386" s="593">
        <v>12280</v>
      </c>
      <c r="AU386" s="485"/>
      <c r="AV386" s="414"/>
      <c r="AW386" s="1032"/>
      <c r="AX386" s="1197"/>
      <c r="AY386" s="1032"/>
      <c r="AZ386" s="1200"/>
      <c r="BA386" s="1032"/>
      <c r="BB386" s="593"/>
      <c r="BC386" s="1032"/>
      <c r="BD386" s="1207"/>
      <c r="BE386" s="1032"/>
      <c r="BF386" s="604"/>
      <c r="BG386" s="1032"/>
      <c r="BH386" s="458" t="s">
        <v>3692</v>
      </c>
      <c r="BI386" s="1032"/>
      <c r="BJ386" s="458" t="s">
        <v>3692</v>
      </c>
      <c r="BK386" s="1032"/>
      <c r="BL386" s="1197"/>
      <c r="BM386" s="1032"/>
      <c r="BN386" s="1200"/>
      <c r="BO386" s="1032"/>
      <c r="BP386" s="1206"/>
      <c r="BQ386" s="457"/>
      <c r="BR386" s="412"/>
      <c r="BS386" s="581"/>
      <c r="BT386" s="580"/>
      <c r="BU386" s="580"/>
      <c r="BV386" s="1056"/>
      <c r="BW386" s="364"/>
      <c r="BX386" s="364"/>
      <c r="BY386" s="364"/>
      <c r="BZ386" s="364"/>
      <c r="CA386" s="364"/>
      <c r="CB386" s="364"/>
      <c r="CC386" s="364"/>
      <c r="CD386" s="364"/>
      <c r="CE386" s="364"/>
      <c r="CF386" s="364"/>
      <c r="CG386" s="364"/>
      <c r="CH386" s="364"/>
      <c r="CI386" s="364"/>
    </row>
    <row r="387" spans="1:87" s="374" customFormat="1" ht="12.75" customHeight="1">
      <c r="A387" s="1061"/>
      <c r="B387" s="1190" t="s">
        <v>3533</v>
      </c>
      <c r="C387" s="1076" t="s">
        <v>59</v>
      </c>
      <c r="D387" s="402" t="s">
        <v>3470</v>
      </c>
      <c r="E387" s="388"/>
      <c r="F387" s="401">
        <v>55960</v>
      </c>
      <c r="G387" s="400">
        <v>62880</v>
      </c>
      <c r="H387" s="401">
        <v>48110</v>
      </c>
      <c r="I387" s="400">
        <v>55030</v>
      </c>
      <c r="J387" s="583" t="s">
        <v>3595</v>
      </c>
      <c r="K387" s="399">
        <v>530</v>
      </c>
      <c r="L387" s="398">
        <v>590</v>
      </c>
      <c r="M387" s="397" t="s">
        <v>50</v>
      </c>
      <c r="N387" s="399">
        <v>450</v>
      </c>
      <c r="O387" s="398">
        <v>510</v>
      </c>
      <c r="P387" s="397" t="s">
        <v>50</v>
      </c>
      <c r="Q387" s="583" t="s">
        <v>3595</v>
      </c>
      <c r="R387" s="396">
        <v>6920</v>
      </c>
      <c r="S387" s="484">
        <v>60</v>
      </c>
      <c r="T387" s="1082"/>
      <c r="U387" s="581"/>
      <c r="V387" s="488"/>
      <c r="W387" s="1032"/>
      <c r="X387" s="490"/>
      <c r="Y387" s="489"/>
      <c r="Z387" s="1035"/>
      <c r="AA387" s="488"/>
      <c r="AB387" s="1032" t="s">
        <v>3595</v>
      </c>
      <c r="AC387" s="1213">
        <v>13350</v>
      </c>
      <c r="AD387" s="496"/>
      <c r="AE387" s="1032" t="s">
        <v>3595</v>
      </c>
      <c r="AF387" s="1198">
        <v>60</v>
      </c>
      <c r="AG387" s="1194" t="s">
        <v>3595</v>
      </c>
      <c r="AH387" s="483" t="s">
        <v>58</v>
      </c>
      <c r="AI387" s="482">
        <v>3200</v>
      </c>
      <c r="AJ387" s="481">
        <v>3500</v>
      </c>
      <c r="AK387" s="471">
        <v>2200</v>
      </c>
      <c r="AL387" s="469">
        <v>2200</v>
      </c>
      <c r="AM387" s="1194" t="s">
        <v>3595</v>
      </c>
      <c r="AN387" s="483" t="s">
        <v>57</v>
      </c>
      <c r="AO387" s="482">
        <v>7200</v>
      </c>
      <c r="AP387" s="481">
        <v>8100</v>
      </c>
      <c r="AQ387" s="468">
        <v>5100</v>
      </c>
      <c r="AR387" s="467">
        <v>5100</v>
      </c>
      <c r="AS387" s="1032"/>
      <c r="AT387" s="488"/>
      <c r="AU387" s="1194" t="s">
        <v>3595</v>
      </c>
      <c r="AV387" s="1209">
        <v>4500</v>
      </c>
      <c r="AW387" s="1032" t="s">
        <v>3595</v>
      </c>
      <c r="AX387" s="1195">
        <v>3550</v>
      </c>
      <c r="AY387" s="1032" t="s">
        <v>3595</v>
      </c>
      <c r="AZ387" s="1198">
        <v>40</v>
      </c>
      <c r="BA387" s="1032"/>
      <c r="BB387" s="488"/>
      <c r="BC387" s="1032" t="s">
        <v>3601</v>
      </c>
      <c r="BD387" s="1202" t="s">
        <v>56</v>
      </c>
      <c r="BE387" s="1032" t="s">
        <v>3601</v>
      </c>
      <c r="BF387" s="390"/>
      <c r="BG387" s="1032" t="s">
        <v>3601</v>
      </c>
      <c r="BH387" s="390"/>
      <c r="BI387" s="1032" t="s">
        <v>3601</v>
      </c>
      <c r="BJ387" s="390"/>
      <c r="BK387" s="1032" t="s">
        <v>3595</v>
      </c>
      <c r="BL387" s="1195">
        <v>3980</v>
      </c>
      <c r="BM387" s="1032" t="s">
        <v>8</v>
      </c>
      <c r="BN387" s="1198">
        <v>30</v>
      </c>
      <c r="BO387" s="1032"/>
      <c r="BP387" s="1202" t="s">
        <v>3693</v>
      </c>
      <c r="BQ387" s="457"/>
      <c r="BR387" s="412"/>
      <c r="BS387" s="581"/>
      <c r="BT387" s="580"/>
      <c r="BU387" s="580"/>
      <c r="BV387" s="1056"/>
      <c r="BW387" s="364"/>
      <c r="BX387" s="364"/>
      <c r="BY387" s="364"/>
      <c r="BZ387" s="364"/>
      <c r="CA387" s="364"/>
      <c r="CB387" s="364"/>
      <c r="CC387" s="364"/>
      <c r="CD387" s="364"/>
      <c r="CE387" s="364"/>
      <c r="CF387" s="364"/>
      <c r="CG387" s="364"/>
      <c r="CH387" s="364"/>
      <c r="CI387" s="364"/>
    </row>
    <row r="388" spans="1:87" s="374" customFormat="1" ht="12.75" customHeight="1">
      <c r="A388" s="1061"/>
      <c r="B388" s="1191"/>
      <c r="C388" s="1077"/>
      <c r="D388" s="478" t="s">
        <v>3469</v>
      </c>
      <c r="E388" s="388"/>
      <c r="F388" s="477">
        <v>62880</v>
      </c>
      <c r="G388" s="476">
        <v>119140</v>
      </c>
      <c r="H388" s="477">
        <v>55030</v>
      </c>
      <c r="I388" s="476">
        <v>111290</v>
      </c>
      <c r="J388" s="583" t="s">
        <v>3595</v>
      </c>
      <c r="K388" s="475">
        <v>590</v>
      </c>
      <c r="L388" s="474">
        <v>1080</v>
      </c>
      <c r="M388" s="473" t="s">
        <v>50</v>
      </c>
      <c r="N388" s="475">
        <v>510</v>
      </c>
      <c r="O388" s="474">
        <v>1000</v>
      </c>
      <c r="P388" s="473" t="s">
        <v>50</v>
      </c>
      <c r="Q388" s="583" t="s">
        <v>3595</v>
      </c>
      <c r="R388" s="383">
        <v>6920</v>
      </c>
      <c r="S388" s="480">
        <v>60</v>
      </c>
      <c r="T388" s="1082"/>
      <c r="U388" s="581"/>
      <c r="V388" s="593" t="s">
        <v>75</v>
      </c>
      <c r="W388" s="1032"/>
      <c r="X388" s="596" t="s">
        <v>75</v>
      </c>
      <c r="Y388" s="602"/>
      <c r="Z388" s="1035"/>
      <c r="AA388" s="593"/>
      <c r="AB388" s="1032"/>
      <c r="AC388" s="1214"/>
      <c r="AD388" s="495">
        <v>11680</v>
      </c>
      <c r="AE388" s="1032"/>
      <c r="AF388" s="1199"/>
      <c r="AG388" s="1194"/>
      <c r="AH388" s="429" t="s">
        <v>55</v>
      </c>
      <c r="AI388" s="470">
        <v>3000</v>
      </c>
      <c r="AJ388" s="469">
        <v>3300</v>
      </c>
      <c r="AK388" s="471">
        <v>2100</v>
      </c>
      <c r="AL388" s="469">
        <v>2100</v>
      </c>
      <c r="AM388" s="1194"/>
      <c r="AN388" s="429" t="s">
        <v>54</v>
      </c>
      <c r="AO388" s="470">
        <v>4000</v>
      </c>
      <c r="AP388" s="469">
        <v>4400</v>
      </c>
      <c r="AQ388" s="468">
        <v>2800</v>
      </c>
      <c r="AR388" s="467">
        <v>2800</v>
      </c>
      <c r="AS388" s="1032"/>
      <c r="AT388" s="593" t="s">
        <v>15</v>
      </c>
      <c r="AU388" s="1194"/>
      <c r="AV388" s="1210"/>
      <c r="AW388" s="1032"/>
      <c r="AX388" s="1196"/>
      <c r="AY388" s="1032"/>
      <c r="AZ388" s="1199"/>
      <c r="BA388" s="1032"/>
      <c r="BB388" s="593"/>
      <c r="BC388" s="1032"/>
      <c r="BD388" s="1203"/>
      <c r="BE388" s="1032"/>
      <c r="BF388" s="479">
        <v>2120</v>
      </c>
      <c r="BG388" s="1032"/>
      <c r="BH388" s="479">
        <v>6920</v>
      </c>
      <c r="BI388" s="1032"/>
      <c r="BJ388" s="479">
        <v>4230</v>
      </c>
      <c r="BK388" s="1032"/>
      <c r="BL388" s="1196"/>
      <c r="BM388" s="1032"/>
      <c r="BN388" s="1199"/>
      <c r="BO388" s="1032"/>
      <c r="BP388" s="1203"/>
      <c r="BQ388" s="457"/>
      <c r="BR388" s="412"/>
      <c r="BS388" s="581"/>
      <c r="BT388" s="580"/>
      <c r="BU388" s="580"/>
      <c r="BV388" s="1056"/>
      <c r="BW388" s="364"/>
      <c r="BX388" s="364"/>
      <c r="BY388" s="364"/>
      <c r="BZ388" s="364"/>
      <c r="CA388" s="364"/>
      <c r="CB388" s="364"/>
      <c r="CC388" s="364"/>
      <c r="CD388" s="364"/>
      <c r="CE388" s="364"/>
      <c r="CF388" s="364"/>
      <c r="CG388" s="364"/>
      <c r="CH388" s="364"/>
      <c r="CI388" s="364"/>
    </row>
    <row r="389" spans="1:87" s="374" customFormat="1" ht="12.75" customHeight="1">
      <c r="A389" s="1061"/>
      <c r="B389" s="1191"/>
      <c r="C389" s="1204" t="s">
        <v>53</v>
      </c>
      <c r="D389" s="478" t="s">
        <v>3520</v>
      </c>
      <c r="E389" s="388"/>
      <c r="F389" s="477">
        <v>119140</v>
      </c>
      <c r="G389" s="476">
        <v>188370</v>
      </c>
      <c r="H389" s="477">
        <v>111290</v>
      </c>
      <c r="I389" s="476">
        <v>180520</v>
      </c>
      <c r="J389" s="583" t="s">
        <v>3595</v>
      </c>
      <c r="K389" s="475">
        <v>1080</v>
      </c>
      <c r="L389" s="474">
        <v>1770</v>
      </c>
      <c r="M389" s="473" t="s">
        <v>50</v>
      </c>
      <c r="N389" s="475">
        <v>1000</v>
      </c>
      <c r="O389" s="474">
        <v>1690</v>
      </c>
      <c r="P389" s="473" t="s">
        <v>50</v>
      </c>
      <c r="Q389" s="380"/>
      <c r="R389" s="392"/>
      <c r="S389" s="455"/>
      <c r="T389" s="1082"/>
      <c r="U389" s="581"/>
      <c r="V389" s="593">
        <v>295800</v>
      </c>
      <c r="W389" s="1032"/>
      <c r="X389" s="596">
        <v>2950</v>
      </c>
      <c r="Y389" s="485"/>
      <c r="Z389" s="1035"/>
      <c r="AA389" s="596"/>
      <c r="AB389" s="1032" t="s">
        <v>3595</v>
      </c>
      <c r="AC389" s="1211">
        <v>11680</v>
      </c>
      <c r="AD389" s="493"/>
      <c r="AE389" s="1032"/>
      <c r="AF389" s="1199">
        <v>0</v>
      </c>
      <c r="AG389" s="1194"/>
      <c r="AH389" s="429" t="s">
        <v>52</v>
      </c>
      <c r="AI389" s="470">
        <v>2800</v>
      </c>
      <c r="AJ389" s="469">
        <v>3100</v>
      </c>
      <c r="AK389" s="471">
        <v>2000</v>
      </c>
      <c r="AL389" s="469">
        <v>2000</v>
      </c>
      <c r="AM389" s="1194"/>
      <c r="AN389" s="429" t="s">
        <v>51</v>
      </c>
      <c r="AO389" s="470">
        <v>3500</v>
      </c>
      <c r="AP389" s="469">
        <v>3800</v>
      </c>
      <c r="AQ389" s="468">
        <v>2400</v>
      </c>
      <c r="AR389" s="467">
        <v>2400</v>
      </c>
      <c r="AS389" s="1032"/>
      <c r="AT389" s="593">
        <v>9770</v>
      </c>
      <c r="AU389" s="485"/>
      <c r="AV389" s="571"/>
      <c r="AW389" s="1032"/>
      <c r="AX389" s="1196"/>
      <c r="AY389" s="1032"/>
      <c r="AZ389" s="1199"/>
      <c r="BA389" s="1032"/>
      <c r="BB389" s="593"/>
      <c r="BC389" s="1032"/>
      <c r="BD389" s="1206">
        <v>0.06</v>
      </c>
      <c r="BE389" s="1032"/>
      <c r="BF389" s="466">
        <v>20</v>
      </c>
      <c r="BG389" s="1032"/>
      <c r="BH389" s="466">
        <v>60</v>
      </c>
      <c r="BI389" s="1032"/>
      <c r="BJ389" s="466">
        <v>40</v>
      </c>
      <c r="BK389" s="1032"/>
      <c r="BL389" s="1196"/>
      <c r="BM389" s="1032"/>
      <c r="BN389" s="1199"/>
      <c r="BO389" s="1032"/>
      <c r="BP389" s="1206">
        <v>0.9</v>
      </c>
      <c r="BQ389" s="457"/>
      <c r="BR389" s="412"/>
      <c r="BS389" s="581"/>
      <c r="BT389" s="580"/>
      <c r="BU389" s="580"/>
      <c r="BV389" s="1056"/>
      <c r="BW389" s="364"/>
      <c r="BX389" s="364"/>
      <c r="BY389" s="364"/>
      <c r="BZ389" s="364"/>
      <c r="CA389" s="364"/>
      <c r="CB389" s="364"/>
      <c r="CC389" s="364"/>
      <c r="CD389" s="364"/>
      <c r="CE389" s="364"/>
      <c r="CF389" s="364"/>
      <c r="CG389" s="364"/>
      <c r="CH389" s="364"/>
      <c r="CI389" s="364"/>
    </row>
    <row r="390" spans="1:87" s="374" customFormat="1" ht="12.75" customHeight="1">
      <c r="A390" s="1061"/>
      <c r="B390" s="1191"/>
      <c r="C390" s="1205"/>
      <c r="D390" s="389" t="s">
        <v>3519</v>
      </c>
      <c r="E390" s="388"/>
      <c r="F390" s="387">
        <v>188370</v>
      </c>
      <c r="G390" s="386"/>
      <c r="H390" s="387">
        <v>180520</v>
      </c>
      <c r="I390" s="386"/>
      <c r="J390" s="583" t="s">
        <v>3595</v>
      </c>
      <c r="K390" s="383">
        <v>1770</v>
      </c>
      <c r="L390" s="385"/>
      <c r="M390" s="384" t="s">
        <v>50</v>
      </c>
      <c r="N390" s="383">
        <v>1690</v>
      </c>
      <c r="O390" s="385"/>
      <c r="P390" s="384" t="s">
        <v>50</v>
      </c>
      <c r="Q390" s="380"/>
      <c r="R390" s="392"/>
      <c r="S390" s="487"/>
      <c r="T390" s="1082"/>
      <c r="U390" s="581"/>
      <c r="V390" s="488"/>
      <c r="W390" s="1032"/>
      <c r="X390" s="490"/>
      <c r="Y390" s="489"/>
      <c r="Z390" s="1035"/>
      <c r="AA390" s="488"/>
      <c r="AB390" s="1032"/>
      <c r="AC390" s="1212"/>
      <c r="AD390" s="492"/>
      <c r="AE390" s="1032"/>
      <c r="AF390" s="1200"/>
      <c r="AG390" s="1194"/>
      <c r="AH390" s="586" t="s">
        <v>49</v>
      </c>
      <c r="AI390" s="462">
        <v>2700</v>
      </c>
      <c r="AJ390" s="461">
        <v>3000</v>
      </c>
      <c r="AK390" s="463">
        <v>1900</v>
      </c>
      <c r="AL390" s="461">
        <v>1900</v>
      </c>
      <c r="AM390" s="1194"/>
      <c r="AN390" s="586" t="s">
        <v>48</v>
      </c>
      <c r="AO390" s="462">
        <v>3100</v>
      </c>
      <c r="AP390" s="461">
        <v>3400</v>
      </c>
      <c r="AQ390" s="460">
        <v>2100</v>
      </c>
      <c r="AR390" s="459">
        <v>2100</v>
      </c>
      <c r="AS390" s="1032"/>
      <c r="AT390" s="488"/>
      <c r="AU390" s="485"/>
      <c r="AV390" s="414"/>
      <c r="AW390" s="1032"/>
      <c r="AX390" s="1197"/>
      <c r="AY390" s="1032"/>
      <c r="AZ390" s="1200"/>
      <c r="BA390" s="1032"/>
      <c r="BB390" s="488"/>
      <c r="BC390" s="1032"/>
      <c r="BD390" s="1207"/>
      <c r="BE390" s="1032"/>
      <c r="BF390" s="604"/>
      <c r="BG390" s="1032"/>
      <c r="BH390" s="458" t="s">
        <v>3692</v>
      </c>
      <c r="BI390" s="1032"/>
      <c r="BJ390" s="458" t="s">
        <v>3692</v>
      </c>
      <c r="BK390" s="1032"/>
      <c r="BL390" s="1197"/>
      <c r="BM390" s="1032"/>
      <c r="BN390" s="1200"/>
      <c r="BO390" s="1032"/>
      <c r="BP390" s="1206"/>
      <c r="BQ390" s="457"/>
      <c r="BR390" s="412"/>
      <c r="BS390" s="581"/>
      <c r="BT390" s="580"/>
      <c r="BU390" s="580"/>
      <c r="BV390" s="1056"/>
      <c r="BW390" s="364"/>
      <c r="BX390" s="364"/>
      <c r="BY390" s="364"/>
      <c r="BZ390" s="364"/>
      <c r="CA390" s="364"/>
      <c r="CB390" s="364"/>
      <c r="CC390" s="364"/>
      <c r="CD390" s="364"/>
      <c r="CE390" s="364"/>
      <c r="CF390" s="364"/>
      <c r="CG390" s="364"/>
      <c r="CH390" s="364"/>
      <c r="CI390" s="364"/>
    </row>
    <row r="391" spans="1:87" s="374" customFormat="1" ht="12.75" customHeight="1">
      <c r="A391" s="1061"/>
      <c r="B391" s="1201" t="s">
        <v>3532</v>
      </c>
      <c r="C391" s="1076" t="s">
        <v>59</v>
      </c>
      <c r="D391" s="402" t="s">
        <v>3470</v>
      </c>
      <c r="E391" s="388"/>
      <c r="F391" s="401">
        <v>50300</v>
      </c>
      <c r="G391" s="400">
        <v>57220</v>
      </c>
      <c r="H391" s="401">
        <v>43570</v>
      </c>
      <c r="I391" s="400">
        <v>50490</v>
      </c>
      <c r="J391" s="583" t="s">
        <v>3595</v>
      </c>
      <c r="K391" s="399">
        <v>470</v>
      </c>
      <c r="L391" s="398">
        <v>530</v>
      </c>
      <c r="M391" s="397" t="s">
        <v>50</v>
      </c>
      <c r="N391" s="399">
        <v>410</v>
      </c>
      <c r="O391" s="398">
        <v>470</v>
      </c>
      <c r="P391" s="397" t="s">
        <v>50</v>
      </c>
      <c r="Q391" s="583" t="s">
        <v>3595</v>
      </c>
      <c r="R391" s="396">
        <v>6920</v>
      </c>
      <c r="S391" s="484">
        <v>60</v>
      </c>
      <c r="T391" s="1082"/>
      <c r="U391" s="581"/>
      <c r="V391" s="593" t="s">
        <v>74</v>
      </c>
      <c r="W391" s="1032"/>
      <c r="X391" s="596" t="s">
        <v>74</v>
      </c>
      <c r="Y391" s="602"/>
      <c r="Z391" s="1035"/>
      <c r="AA391" s="593"/>
      <c r="AB391" s="1032" t="s">
        <v>3595</v>
      </c>
      <c r="AC391" s="1213">
        <v>12400</v>
      </c>
      <c r="AD391" s="496"/>
      <c r="AE391" s="1032" t="s">
        <v>3595</v>
      </c>
      <c r="AF391" s="1198">
        <v>50</v>
      </c>
      <c r="AG391" s="1194" t="s">
        <v>3595</v>
      </c>
      <c r="AH391" s="483" t="s">
        <v>58</v>
      </c>
      <c r="AI391" s="482">
        <v>2700</v>
      </c>
      <c r="AJ391" s="481">
        <v>3000</v>
      </c>
      <c r="AK391" s="471">
        <v>1900</v>
      </c>
      <c r="AL391" s="469">
        <v>1900</v>
      </c>
      <c r="AM391" s="1194" t="s">
        <v>3595</v>
      </c>
      <c r="AN391" s="483" t="s">
        <v>57</v>
      </c>
      <c r="AO391" s="482">
        <v>6300</v>
      </c>
      <c r="AP391" s="481">
        <v>7100</v>
      </c>
      <c r="AQ391" s="468">
        <v>4400</v>
      </c>
      <c r="AR391" s="467">
        <v>4400</v>
      </c>
      <c r="AS391" s="1032"/>
      <c r="AT391" s="593" t="s">
        <v>16</v>
      </c>
      <c r="AU391" s="1194" t="s">
        <v>3595</v>
      </c>
      <c r="AV391" s="1209">
        <v>4500</v>
      </c>
      <c r="AW391" s="1032" t="s">
        <v>3595</v>
      </c>
      <c r="AX391" s="1195">
        <v>3050</v>
      </c>
      <c r="AY391" s="1032" t="s">
        <v>3595</v>
      </c>
      <c r="AZ391" s="1198">
        <v>30</v>
      </c>
      <c r="BA391" s="1032"/>
      <c r="BB391" s="593"/>
      <c r="BC391" s="1032" t="s">
        <v>3601</v>
      </c>
      <c r="BD391" s="1202" t="s">
        <v>56</v>
      </c>
      <c r="BE391" s="1032" t="s">
        <v>3601</v>
      </c>
      <c r="BF391" s="390"/>
      <c r="BG391" s="1032" t="s">
        <v>3601</v>
      </c>
      <c r="BH391" s="390"/>
      <c r="BI391" s="1032" t="s">
        <v>3601</v>
      </c>
      <c r="BJ391" s="390"/>
      <c r="BK391" s="1032" t="s">
        <v>3595</v>
      </c>
      <c r="BL391" s="1195">
        <v>3410</v>
      </c>
      <c r="BM391" s="1032" t="s">
        <v>8</v>
      </c>
      <c r="BN391" s="1198">
        <v>30</v>
      </c>
      <c r="BO391" s="1032"/>
      <c r="BP391" s="1202" t="s">
        <v>3693</v>
      </c>
      <c r="BQ391" s="457"/>
      <c r="BR391" s="412"/>
      <c r="BS391" s="581"/>
      <c r="BT391" s="580"/>
      <c r="BU391" s="580"/>
      <c r="BV391" s="1056"/>
      <c r="BW391" s="364"/>
      <c r="BX391" s="364"/>
      <c r="BY391" s="364"/>
      <c r="BZ391" s="364"/>
      <c r="CA391" s="364"/>
      <c r="CB391" s="364"/>
      <c r="CC391" s="364"/>
      <c r="CD391" s="364"/>
      <c r="CE391" s="364"/>
      <c r="CF391" s="364"/>
      <c r="CG391" s="364"/>
      <c r="CH391" s="364"/>
      <c r="CI391" s="364"/>
    </row>
    <row r="392" spans="1:87" s="374" customFormat="1" ht="12.75" customHeight="1">
      <c r="A392" s="1061"/>
      <c r="B392" s="1191"/>
      <c r="C392" s="1077"/>
      <c r="D392" s="478" t="s">
        <v>3469</v>
      </c>
      <c r="E392" s="388"/>
      <c r="F392" s="477">
        <v>57220</v>
      </c>
      <c r="G392" s="476">
        <v>113480</v>
      </c>
      <c r="H392" s="477">
        <v>50490</v>
      </c>
      <c r="I392" s="476">
        <v>106750</v>
      </c>
      <c r="J392" s="583" t="s">
        <v>3595</v>
      </c>
      <c r="K392" s="475">
        <v>530</v>
      </c>
      <c r="L392" s="474">
        <v>1020</v>
      </c>
      <c r="M392" s="473" t="s">
        <v>50</v>
      </c>
      <c r="N392" s="475">
        <v>470</v>
      </c>
      <c r="O392" s="474">
        <v>960</v>
      </c>
      <c r="P392" s="473" t="s">
        <v>50</v>
      </c>
      <c r="Q392" s="583" t="s">
        <v>3595</v>
      </c>
      <c r="R392" s="383">
        <v>6920</v>
      </c>
      <c r="S392" s="480">
        <v>60</v>
      </c>
      <c r="T392" s="1082"/>
      <c r="U392" s="581"/>
      <c r="V392" s="593">
        <v>329600</v>
      </c>
      <c r="W392" s="1032"/>
      <c r="X392" s="596">
        <v>3290</v>
      </c>
      <c r="Y392" s="485"/>
      <c r="Z392" s="1035"/>
      <c r="AA392" s="596"/>
      <c r="AB392" s="1032"/>
      <c r="AC392" s="1214"/>
      <c r="AD392" s="495">
        <v>10730</v>
      </c>
      <c r="AE392" s="1032"/>
      <c r="AF392" s="1199"/>
      <c r="AG392" s="1194"/>
      <c r="AH392" s="429" t="s">
        <v>55</v>
      </c>
      <c r="AI392" s="470">
        <v>2600</v>
      </c>
      <c r="AJ392" s="469">
        <v>2800</v>
      </c>
      <c r="AK392" s="471">
        <v>1800</v>
      </c>
      <c r="AL392" s="469">
        <v>1800</v>
      </c>
      <c r="AM392" s="1194"/>
      <c r="AN392" s="429" t="s">
        <v>54</v>
      </c>
      <c r="AO392" s="470">
        <v>3500</v>
      </c>
      <c r="AP392" s="469">
        <v>3900</v>
      </c>
      <c r="AQ392" s="468">
        <v>2400</v>
      </c>
      <c r="AR392" s="467">
        <v>2400</v>
      </c>
      <c r="AS392" s="1032"/>
      <c r="AT392" s="593">
        <v>7500</v>
      </c>
      <c r="AU392" s="1194"/>
      <c r="AV392" s="1210"/>
      <c r="AW392" s="1032"/>
      <c r="AX392" s="1196"/>
      <c r="AY392" s="1032"/>
      <c r="AZ392" s="1199"/>
      <c r="BA392" s="1032"/>
      <c r="BB392" s="593"/>
      <c r="BC392" s="1032"/>
      <c r="BD392" s="1203"/>
      <c r="BE392" s="1032"/>
      <c r="BF392" s="479">
        <v>1810</v>
      </c>
      <c r="BG392" s="1032"/>
      <c r="BH392" s="479">
        <v>5930</v>
      </c>
      <c r="BI392" s="1032"/>
      <c r="BJ392" s="479">
        <v>3630</v>
      </c>
      <c r="BK392" s="1032"/>
      <c r="BL392" s="1196"/>
      <c r="BM392" s="1032"/>
      <c r="BN392" s="1199"/>
      <c r="BO392" s="1032"/>
      <c r="BP392" s="1203"/>
      <c r="BQ392" s="457"/>
      <c r="BR392" s="412"/>
      <c r="BS392" s="581"/>
      <c r="BT392" s="580"/>
      <c r="BU392" s="580"/>
      <c r="BV392" s="1056"/>
      <c r="BW392" s="364"/>
      <c r="BX392" s="364"/>
      <c r="BY392" s="364"/>
      <c r="BZ392" s="364"/>
      <c r="CA392" s="364"/>
      <c r="CB392" s="364"/>
      <c r="CC392" s="364"/>
      <c r="CD392" s="364"/>
      <c r="CE392" s="364"/>
      <c r="CF392" s="364"/>
      <c r="CG392" s="364"/>
      <c r="CH392" s="364"/>
      <c r="CI392" s="364"/>
    </row>
    <row r="393" spans="1:87" s="374" customFormat="1" ht="12.75" customHeight="1">
      <c r="A393" s="1061"/>
      <c r="B393" s="1191"/>
      <c r="C393" s="1204" t="s">
        <v>53</v>
      </c>
      <c r="D393" s="478" t="s">
        <v>3520</v>
      </c>
      <c r="E393" s="388"/>
      <c r="F393" s="477">
        <v>113480</v>
      </c>
      <c r="G393" s="476">
        <v>182710</v>
      </c>
      <c r="H393" s="477">
        <v>106750</v>
      </c>
      <c r="I393" s="476">
        <v>175980</v>
      </c>
      <c r="J393" s="583" t="s">
        <v>3595</v>
      </c>
      <c r="K393" s="475">
        <v>1020</v>
      </c>
      <c r="L393" s="474">
        <v>1710</v>
      </c>
      <c r="M393" s="473" t="s">
        <v>50</v>
      </c>
      <c r="N393" s="475">
        <v>960</v>
      </c>
      <c r="O393" s="474">
        <v>1650</v>
      </c>
      <c r="P393" s="473" t="s">
        <v>50</v>
      </c>
      <c r="Q393" s="380"/>
      <c r="R393" s="392"/>
      <c r="S393" s="455"/>
      <c r="T393" s="1082"/>
      <c r="U393" s="581"/>
      <c r="V393" s="488"/>
      <c r="W393" s="1032"/>
      <c r="X393" s="490"/>
      <c r="Y393" s="489"/>
      <c r="Z393" s="1035"/>
      <c r="AA393" s="488"/>
      <c r="AB393" s="1032" t="s">
        <v>3595</v>
      </c>
      <c r="AC393" s="1211">
        <v>10730</v>
      </c>
      <c r="AD393" s="493"/>
      <c r="AE393" s="1032"/>
      <c r="AF393" s="1199">
        <v>0</v>
      </c>
      <c r="AG393" s="1194"/>
      <c r="AH393" s="429" t="s">
        <v>52</v>
      </c>
      <c r="AI393" s="470">
        <v>2400</v>
      </c>
      <c r="AJ393" s="469">
        <v>2700</v>
      </c>
      <c r="AK393" s="471">
        <v>1700</v>
      </c>
      <c r="AL393" s="469">
        <v>1700</v>
      </c>
      <c r="AM393" s="1194"/>
      <c r="AN393" s="429" t="s">
        <v>51</v>
      </c>
      <c r="AO393" s="470">
        <v>3000</v>
      </c>
      <c r="AP393" s="469">
        <v>3400</v>
      </c>
      <c r="AQ393" s="468">
        <v>2100</v>
      </c>
      <c r="AR393" s="467">
        <v>2100</v>
      </c>
      <c r="AS393" s="1032"/>
      <c r="AT393" s="488"/>
      <c r="AU393" s="485"/>
      <c r="AV393" s="571"/>
      <c r="AW393" s="1032"/>
      <c r="AX393" s="1196"/>
      <c r="AY393" s="1032"/>
      <c r="AZ393" s="1199"/>
      <c r="BA393" s="1032"/>
      <c r="BB393" s="488"/>
      <c r="BC393" s="1032"/>
      <c r="BD393" s="1206">
        <v>0.06</v>
      </c>
      <c r="BE393" s="1032"/>
      <c r="BF393" s="466">
        <v>10</v>
      </c>
      <c r="BG393" s="1032"/>
      <c r="BH393" s="466">
        <v>50</v>
      </c>
      <c r="BI393" s="1032"/>
      <c r="BJ393" s="466">
        <v>30</v>
      </c>
      <c r="BK393" s="1032"/>
      <c r="BL393" s="1196"/>
      <c r="BM393" s="1032"/>
      <c r="BN393" s="1199"/>
      <c r="BO393" s="1032"/>
      <c r="BP393" s="1206">
        <v>0.92</v>
      </c>
      <c r="BQ393" s="457"/>
      <c r="BR393" s="412"/>
      <c r="BS393" s="581"/>
      <c r="BT393" s="580"/>
      <c r="BU393" s="580"/>
      <c r="BV393" s="1056"/>
      <c r="BW393" s="364"/>
      <c r="BX393" s="364"/>
      <c r="BY393" s="364"/>
      <c r="BZ393" s="364"/>
      <c r="CA393" s="364"/>
      <c r="CB393" s="364"/>
      <c r="CC393" s="364"/>
      <c r="CD393" s="364"/>
      <c r="CE393" s="364"/>
      <c r="CF393" s="364"/>
      <c r="CG393" s="364"/>
      <c r="CH393" s="364"/>
      <c r="CI393" s="364"/>
    </row>
    <row r="394" spans="1:87" s="374" customFormat="1" ht="12.75" customHeight="1">
      <c r="A394" s="1061"/>
      <c r="B394" s="1191"/>
      <c r="C394" s="1205"/>
      <c r="D394" s="389" t="s">
        <v>3519</v>
      </c>
      <c r="E394" s="388"/>
      <c r="F394" s="387">
        <v>182710</v>
      </c>
      <c r="G394" s="386"/>
      <c r="H394" s="387">
        <v>175980</v>
      </c>
      <c r="I394" s="386"/>
      <c r="J394" s="583" t="s">
        <v>3595</v>
      </c>
      <c r="K394" s="383">
        <v>1710</v>
      </c>
      <c r="L394" s="385"/>
      <c r="M394" s="384" t="s">
        <v>50</v>
      </c>
      <c r="N394" s="383">
        <v>1650</v>
      </c>
      <c r="O394" s="385"/>
      <c r="P394" s="384" t="s">
        <v>50</v>
      </c>
      <c r="Q394" s="380"/>
      <c r="R394" s="392"/>
      <c r="S394" s="487"/>
      <c r="T394" s="1082"/>
      <c r="U394" s="581"/>
      <c r="V394" s="593" t="s">
        <v>73</v>
      </c>
      <c r="W394" s="1032"/>
      <c r="X394" s="596" t="s">
        <v>73</v>
      </c>
      <c r="Y394" s="602"/>
      <c r="Z394" s="1035"/>
      <c r="AA394" s="593"/>
      <c r="AB394" s="1032"/>
      <c r="AC394" s="1212"/>
      <c r="AD394" s="492"/>
      <c r="AE394" s="1032"/>
      <c r="AF394" s="1200"/>
      <c r="AG394" s="1194"/>
      <c r="AH394" s="586" t="s">
        <v>49</v>
      </c>
      <c r="AI394" s="462">
        <v>2300</v>
      </c>
      <c r="AJ394" s="461">
        <v>2600</v>
      </c>
      <c r="AK394" s="463">
        <v>1600</v>
      </c>
      <c r="AL394" s="461">
        <v>1600</v>
      </c>
      <c r="AM394" s="1194"/>
      <c r="AN394" s="586" t="s">
        <v>48</v>
      </c>
      <c r="AO394" s="462">
        <v>2700</v>
      </c>
      <c r="AP394" s="461">
        <v>3000</v>
      </c>
      <c r="AQ394" s="460">
        <v>1900</v>
      </c>
      <c r="AR394" s="459">
        <v>1900</v>
      </c>
      <c r="AS394" s="1032"/>
      <c r="AT394" s="593" t="s">
        <v>17</v>
      </c>
      <c r="AU394" s="485"/>
      <c r="AV394" s="414"/>
      <c r="AW394" s="1032"/>
      <c r="AX394" s="1197"/>
      <c r="AY394" s="1032"/>
      <c r="AZ394" s="1200"/>
      <c r="BA394" s="1032"/>
      <c r="BB394" s="593"/>
      <c r="BC394" s="1032"/>
      <c r="BD394" s="1207"/>
      <c r="BE394" s="1032"/>
      <c r="BF394" s="604"/>
      <c r="BG394" s="1032"/>
      <c r="BH394" s="458" t="s">
        <v>3692</v>
      </c>
      <c r="BI394" s="1032"/>
      <c r="BJ394" s="458" t="s">
        <v>3692</v>
      </c>
      <c r="BK394" s="1032"/>
      <c r="BL394" s="1197"/>
      <c r="BM394" s="1032"/>
      <c r="BN394" s="1200"/>
      <c r="BO394" s="1032"/>
      <c r="BP394" s="1206"/>
      <c r="BQ394" s="457"/>
      <c r="BR394" s="412"/>
      <c r="BS394" s="581"/>
      <c r="BT394" s="580"/>
      <c r="BU394" s="580"/>
      <c r="BV394" s="1056"/>
      <c r="BW394" s="364"/>
      <c r="BX394" s="364"/>
      <c r="BY394" s="364"/>
      <c r="BZ394" s="364"/>
      <c r="CA394" s="364"/>
      <c r="CB394" s="364"/>
      <c r="CC394" s="364"/>
      <c r="CD394" s="364"/>
      <c r="CE394" s="364"/>
      <c r="CF394" s="364"/>
      <c r="CG394" s="364"/>
      <c r="CH394" s="364"/>
      <c r="CI394" s="364"/>
    </row>
    <row r="395" spans="1:87" s="374" customFormat="1" ht="12.75" customHeight="1">
      <c r="A395" s="1061"/>
      <c r="B395" s="1190" t="s">
        <v>3531</v>
      </c>
      <c r="C395" s="1076" t="s">
        <v>59</v>
      </c>
      <c r="D395" s="402" t="s">
        <v>3470</v>
      </c>
      <c r="E395" s="388"/>
      <c r="F395" s="401">
        <v>46100</v>
      </c>
      <c r="G395" s="400">
        <v>53020</v>
      </c>
      <c r="H395" s="401">
        <v>40220</v>
      </c>
      <c r="I395" s="400">
        <v>47140</v>
      </c>
      <c r="J395" s="583" t="s">
        <v>3595</v>
      </c>
      <c r="K395" s="399">
        <v>430</v>
      </c>
      <c r="L395" s="398">
        <v>490</v>
      </c>
      <c r="M395" s="397" t="s">
        <v>50</v>
      </c>
      <c r="N395" s="399">
        <v>370</v>
      </c>
      <c r="O395" s="398">
        <v>430</v>
      </c>
      <c r="P395" s="397" t="s">
        <v>50</v>
      </c>
      <c r="Q395" s="583" t="s">
        <v>3595</v>
      </c>
      <c r="R395" s="396">
        <v>6920</v>
      </c>
      <c r="S395" s="484">
        <v>60</v>
      </c>
      <c r="T395" s="1082"/>
      <c r="U395" s="581"/>
      <c r="V395" s="593">
        <v>363500</v>
      </c>
      <c r="W395" s="1032"/>
      <c r="X395" s="596">
        <v>3630</v>
      </c>
      <c r="Y395" s="485"/>
      <c r="Z395" s="1035"/>
      <c r="AA395" s="596"/>
      <c r="AB395" s="1032" t="s">
        <v>3595</v>
      </c>
      <c r="AC395" s="1213">
        <v>11690</v>
      </c>
      <c r="AD395" s="496"/>
      <c r="AE395" s="1032" t="s">
        <v>3595</v>
      </c>
      <c r="AF395" s="1198">
        <v>40</v>
      </c>
      <c r="AG395" s="1194" t="s">
        <v>3595</v>
      </c>
      <c r="AH395" s="483" t="s">
        <v>58</v>
      </c>
      <c r="AI395" s="482">
        <v>3100</v>
      </c>
      <c r="AJ395" s="481">
        <v>3400</v>
      </c>
      <c r="AK395" s="471">
        <v>2100</v>
      </c>
      <c r="AL395" s="469">
        <v>2100</v>
      </c>
      <c r="AM395" s="1194" t="s">
        <v>3595</v>
      </c>
      <c r="AN395" s="483" t="s">
        <v>57</v>
      </c>
      <c r="AO395" s="482">
        <v>7100</v>
      </c>
      <c r="AP395" s="481">
        <v>7900</v>
      </c>
      <c r="AQ395" s="468">
        <v>4900</v>
      </c>
      <c r="AR395" s="467">
        <v>4900</v>
      </c>
      <c r="AS395" s="1032"/>
      <c r="AT395" s="593">
        <v>6130</v>
      </c>
      <c r="AU395" s="1194" t="s">
        <v>3595</v>
      </c>
      <c r="AV395" s="1209">
        <v>4500</v>
      </c>
      <c r="AW395" s="1032" t="s">
        <v>3595</v>
      </c>
      <c r="AX395" s="1195">
        <v>2670</v>
      </c>
      <c r="AY395" s="1032" t="s">
        <v>3595</v>
      </c>
      <c r="AZ395" s="1198">
        <v>30</v>
      </c>
      <c r="BA395" s="1032"/>
      <c r="BB395" s="593"/>
      <c r="BC395" s="1032" t="s">
        <v>3601</v>
      </c>
      <c r="BD395" s="1202" t="s">
        <v>56</v>
      </c>
      <c r="BE395" s="1032" t="s">
        <v>3601</v>
      </c>
      <c r="BF395" s="390"/>
      <c r="BG395" s="1032" t="s">
        <v>3601</v>
      </c>
      <c r="BH395" s="390"/>
      <c r="BI395" s="1032" t="s">
        <v>3601</v>
      </c>
      <c r="BJ395" s="390"/>
      <c r="BK395" s="1032" t="s">
        <v>3595</v>
      </c>
      <c r="BL395" s="1195">
        <v>2980</v>
      </c>
      <c r="BM395" s="1032" t="s">
        <v>8</v>
      </c>
      <c r="BN395" s="1198">
        <v>20</v>
      </c>
      <c r="BO395" s="1032"/>
      <c r="BP395" s="1202" t="s">
        <v>3693</v>
      </c>
      <c r="BQ395" s="457"/>
      <c r="BR395" s="412"/>
      <c r="BS395" s="581"/>
      <c r="BT395" s="580"/>
      <c r="BU395" s="580"/>
      <c r="BV395" s="1056"/>
      <c r="BW395" s="364"/>
      <c r="BX395" s="364"/>
      <c r="BY395" s="364"/>
      <c r="BZ395" s="364"/>
      <c r="CA395" s="364"/>
      <c r="CB395" s="364"/>
      <c r="CC395" s="364"/>
      <c r="CD395" s="364"/>
      <c r="CE395" s="364"/>
      <c r="CF395" s="364"/>
      <c r="CG395" s="364"/>
      <c r="CH395" s="364"/>
      <c r="CI395" s="364"/>
    </row>
    <row r="396" spans="1:87" s="374" customFormat="1" ht="12.75" customHeight="1">
      <c r="A396" s="1061"/>
      <c r="B396" s="1191"/>
      <c r="C396" s="1077"/>
      <c r="D396" s="478" t="s">
        <v>3469</v>
      </c>
      <c r="E396" s="388"/>
      <c r="F396" s="477">
        <v>53020</v>
      </c>
      <c r="G396" s="476">
        <v>109280</v>
      </c>
      <c r="H396" s="477">
        <v>47140</v>
      </c>
      <c r="I396" s="476">
        <v>103390</v>
      </c>
      <c r="J396" s="583" t="s">
        <v>3595</v>
      </c>
      <c r="K396" s="475">
        <v>490</v>
      </c>
      <c r="L396" s="474">
        <v>980</v>
      </c>
      <c r="M396" s="473" t="s">
        <v>50</v>
      </c>
      <c r="N396" s="475">
        <v>430</v>
      </c>
      <c r="O396" s="474">
        <v>920</v>
      </c>
      <c r="P396" s="473" t="s">
        <v>50</v>
      </c>
      <c r="Q396" s="583" t="s">
        <v>3595</v>
      </c>
      <c r="R396" s="383">
        <v>6920</v>
      </c>
      <c r="S396" s="480">
        <v>60</v>
      </c>
      <c r="T396" s="1082"/>
      <c r="U396" s="581"/>
      <c r="V396" s="488"/>
      <c r="W396" s="1032"/>
      <c r="X396" s="490"/>
      <c r="Y396" s="489"/>
      <c r="Z396" s="1035"/>
      <c r="AA396" s="488"/>
      <c r="AB396" s="1032"/>
      <c r="AC396" s="1214"/>
      <c r="AD396" s="495">
        <v>10010</v>
      </c>
      <c r="AE396" s="1032"/>
      <c r="AF396" s="1199"/>
      <c r="AG396" s="1194"/>
      <c r="AH396" s="429" t="s">
        <v>55</v>
      </c>
      <c r="AI396" s="470">
        <v>3000</v>
      </c>
      <c r="AJ396" s="469">
        <v>3300</v>
      </c>
      <c r="AK396" s="471">
        <v>2100</v>
      </c>
      <c r="AL396" s="469">
        <v>2100</v>
      </c>
      <c r="AM396" s="1194"/>
      <c r="AN396" s="429" t="s">
        <v>54</v>
      </c>
      <c r="AO396" s="470">
        <v>3900</v>
      </c>
      <c r="AP396" s="469">
        <v>4300</v>
      </c>
      <c r="AQ396" s="468">
        <v>2700</v>
      </c>
      <c r="AR396" s="467">
        <v>2700</v>
      </c>
      <c r="AS396" s="1032"/>
      <c r="AT396" s="488"/>
      <c r="AU396" s="1194"/>
      <c r="AV396" s="1210"/>
      <c r="AW396" s="1032"/>
      <c r="AX396" s="1196"/>
      <c r="AY396" s="1032"/>
      <c r="AZ396" s="1199"/>
      <c r="BA396" s="1032"/>
      <c r="BB396" s="488"/>
      <c r="BC396" s="1032"/>
      <c r="BD396" s="1203"/>
      <c r="BE396" s="1032"/>
      <c r="BF396" s="479">
        <v>1590</v>
      </c>
      <c r="BG396" s="1032"/>
      <c r="BH396" s="479">
        <v>5190</v>
      </c>
      <c r="BI396" s="1032"/>
      <c r="BJ396" s="479">
        <v>3170</v>
      </c>
      <c r="BK396" s="1032"/>
      <c r="BL396" s="1196"/>
      <c r="BM396" s="1032"/>
      <c r="BN396" s="1199"/>
      <c r="BO396" s="1032"/>
      <c r="BP396" s="1203"/>
      <c r="BQ396" s="457"/>
      <c r="BR396" s="412"/>
      <c r="BS396" s="581"/>
      <c r="BT396" s="580"/>
      <c r="BU396" s="580"/>
      <c r="BV396" s="1056"/>
      <c r="BW396" s="364"/>
      <c r="BX396" s="364"/>
      <c r="BY396" s="364"/>
      <c r="BZ396" s="364"/>
      <c r="CA396" s="364"/>
      <c r="CB396" s="364"/>
      <c r="CC396" s="364"/>
      <c r="CD396" s="364"/>
      <c r="CE396" s="364"/>
      <c r="CF396" s="364"/>
      <c r="CG396" s="364"/>
      <c r="CH396" s="364"/>
      <c r="CI396" s="364"/>
    </row>
    <row r="397" spans="1:87" s="374" customFormat="1" ht="12.75" customHeight="1">
      <c r="A397" s="1061"/>
      <c r="B397" s="1191"/>
      <c r="C397" s="1204" t="s">
        <v>53</v>
      </c>
      <c r="D397" s="478" t="s">
        <v>3520</v>
      </c>
      <c r="E397" s="388"/>
      <c r="F397" s="477">
        <v>109280</v>
      </c>
      <c r="G397" s="476">
        <v>178510</v>
      </c>
      <c r="H397" s="477">
        <v>103390</v>
      </c>
      <c r="I397" s="476">
        <v>172620</v>
      </c>
      <c r="J397" s="583" t="s">
        <v>3595</v>
      </c>
      <c r="K397" s="475">
        <v>980</v>
      </c>
      <c r="L397" s="474">
        <v>1670</v>
      </c>
      <c r="M397" s="473" t="s">
        <v>50</v>
      </c>
      <c r="N397" s="475">
        <v>920</v>
      </c>
      <c r="O397" s="474">
        <v>1610</v>
      </c>
      <c r="P397" s="473" t="s">
        <v>50</v>
      </c>
      <c r="Q397" s="380"/>
      <c r="R397" s="392"/>
      <c r="S397" s="455"/>
      <c r="T397" s="1082"/>
      <c r="U397" s="581"/>
      <c r="V397" s="593" t="s">
        <v>72</v>
      </c>
      <c r="W397" s="1032"/>
      <c r="X397" s="596" t="s">
        <v>72</v>
      </c>
      <c r="Y397" s="602"/>
      <c r="Z397" s="1035"/>
      <c r="AA397" s="593"/>
      <c r="AB397" s="1032" t="s">
        <v>3595</v>
      </c>
      <c r="AC397" s="1211">
        <v>10010</v>
      </c>
      <c r="AD397" s="493"/>
      <c r="AE397" s="1032"/>
      <c r="AF397" s="1199">
        <v>0</v>
      </c>
      <c r="AG397" s="1194"/>
      <c r="AH397" s="429" t="s">
        <v>52</v>
      </c>
      <c r="AI397" s="470">
        <v>2800</v>
      </c>
      <c r="AJ397" s="469">
        <v>3100</v>
      </c>
      <c r="AK397" s="471">
        <v>1900</v>
      </c>
      <c r="AL397" s="469">
        <v>1900</v>
      </c>
      <c r="AM397" s="1194"/>
      <c r="AN397" s="429" t="s">
        <v>51</v>
      </c>
      <c r="AO397" s="470">
        <v>3400</v>
      </c>
      <c r="AP397" s="469">
        <v>3800</v>
      </c>
      <c r="AQ397" s="468">
        <v>2300</v>
      </c>
      <c r="AR397" s="467">
        <v>2300</v>
      </c>
      <c r="AS397" s="1032"/>
      <c r="AT397" s="593" t="s">
        <v>18</v>
      </c>
      <c r="AU397" s="485"/>
      <c r="AV397" s="571"/>
      <c r="AW397" s="1032"/>
      <c r="AX397" s="1196"/>
      <c r="AY397" s="1032"/>
      <c r="AZ397" s="1199"/>
      <c r="BA397" s="1032"/>
      <c r="BB397" s="593"/>
      <c r="BC397" s="1032"/>
      <c r="BD397" s="1206">
        <v>0.06</v>
      </c>
      <c r="BE397" s="1032"/>
      <c r="BF397" s="466">
        <v>10</v>
      </c>
      <c r="BG397" s="1032"/>
      <c r="BH397" s="466">
        <v>50</v>
      </c>
      <c r="BI397" s="1032"/>
      <c r="BJ397" s="466">
        <v>30</v>
      </c>
      <c r="BK397" s="1032"/>
      <c r="BL397" s="1196"/>
      <c r="BM397" s="1032"/>
      <c r="BN397" s="1199"/>
      <c r="BO397" s="1032"/>
      <c r="BP397" s="1206">
        <v>0.89</v>
      </c>
      <c r="BQ397" s="457"/>
      <c r="BR397" s="412"/>
      <c r="BS397" s="581"/>
      <c r="BT397" s="580"/>
      <c r="BU397" s="580"/>
      <c r="BV397" s="1056"/>
      <c r="BW397" s="364"/>
      <c r="BX397" s="364"/>
      <c r="BY397" s="364"/>
      <c r="BZ397" s="364"/>
      <c r="CA397" s="364"/>
      <c r="CB397" s="364"/>
      <c r="CC397" s="364"/>
      <c r="CD397" s="364"/>
      <c r="CE397" s="364"/>
      <c r="CF397" s="364"/>
      <c r="CG397" s="364"/>
      <c r="CH397" s="364"/>
      <c r="CI397" s="364"/>
    </row>
    <row r="398" spans="1:87" s="374" customFormat="1" ht="12.75" customHeight="1">
      <c r="A398" s="1061"/>
      <c r="B398" s="1191"/>
      <c r="C398" s="1205"/>
      <c r="D398" s="389" t="s">
        <v>3519</v>
      </c>
      <c r="E398" s="388"/>
      <c r="F398" s="387">
        <v>178510</v>
      </c>
      <c r="G398" s="386"/>
      <c r="H398" s="387">
        <v>172620</v>
      </c>
      <c r="I398" s="386"/>
      <c r="J398" s="583" t="s">
        <v>3595</v>
      </c>
      <c r="K398" s="383">
        <v>1670</v>
      </c>
      <c r="L398" s="385"/>
      <c r="M398" s="384" t="s">
        <v>50</v>
      </c>
      <c r="N398" s="383">
        <v>1610</v>
      </c>
      <c r="O398" s="385"/>
      <c r="P398" s="384" t="s">
        <v>50</v>
      </c>
      <c r="Q398" s="380"/>
      <c r="R398" s="392"/>
      <c r="S398" s="487"/>
      <c r="T398" s="1082"/>
      <c r="U398" s="581"/>
      <c r="V398" s="593">
        <v>397300</v>
      </c>
      <c r="W398" s="1032"/>
      <c r="X398" s="596">
        <v>3970</v>
      </c>
      <c r="Y398" s="485"/>
      <c r="Z398" s="1035"/>
      <c r="AA398" s="596"/>
      <c r="AB398" s="1032"/>
      <c r="AC398" s="1212"/>
      <c r="AD398" s="492"/>
      <c r="AE398" s="1032"/>
      <c r="AF398" s="1200"/>
      <c r="AG398" s="1194"/>
      <c r="AH398" s="586" t="s">
        <v>49</v>
      </c>
      <c r="AI398" s="462">
        <v>2700</v>
      </c>
      <c r="AJ398" s="461">
        <v>2900</v>
      </c>
      <c r="AK398" s="463">
        <v>1800</v>
      </c>
      <c r="AL398" s="461">
        <v>1800</v>
      </c>
      <c r="AM398" s="1194"/>
      <c r="AN398" s="586" t="s">
        <v>48</v>
      </c>
      <c r="AO398" s="462">
        <v>3000</v>
      </c>
      <c r="AP398" s="461">
        <v>3400</v>
      </c>
      <c r="AQ398" s="460">
        <v>2100</v>
      </c>
      <c r="AR398" s="459">
        <v>2100</v>
      </c>
      <c r="AS398" s="1032"/>
      <c r="AT398" s="593">
        <v>5220</v>
      </c>
      <c r="AU398" s="485"/>
      <c r="AV398" s="414"/>
      <c r="AW398" s="1032"/>
      <c r="AX398" s="1197"/>
      <c r="AY398" s="1032"/>
      <c r="AZ398" s="1200"/>
      <c r="BA398" s="1032"/>
      <c r="BB398" s="593"/>
      <c r="BC398" s="1032"/>
      <c r="BD398" s="1207"/>
      <c r="BE398" s="1032"/>
      <c r="BF398" s="604"/>
      <c r="BG398" s="1032"/>
      <c r="BH398" s="458" t="s">
        <v>3692</v>
      </c>
      <c r="BI398" s="1032"/>
      <c r="BJ398" s="458" t="s">
        <v>3692</v>
      </c>
      <c r="BK398" s="1032"/>
      <c r="BL398" s="1197"/>
      <c r="BM398" s="1032"/>
      <c r="BN398" s="1200"/>
      <c r="BO398" s="1032"/>
      <c r="BP398" s="1206"/>
      <c r="BQ398" s="457"/>
      <c r="BR398" s="412"/>
      <c r="BS398" s="581"/>
      <c r="BT398" s="580"/>
      <c r="BU398" s="580"/>
      <c r="BV398" s="1056"/>
      <c r="BW398" s="364"/>
      <c r="BX398" s="364"/>
      <c r="BY398" s="364"/>
      <c r="BZ398" s="364"/>
      <c r="CA398" s="364"/>
      <c r="CB398" s="364"/>
      <c r="CC398" s="364"/>
      <c r="CD398" s="364"/>
      <c r="CE398" s="364"/>
      <c r="CF398" s="364"/>
      <c r="CG398" s="364"/>
      <c r="CH398" s="364"/>
      <c r="CI398" s="364"/>
    </row>
    <row r="399" spans="1:87" s="374" customFormat="1" ht="12.75" customHeight="1">
      <c r="A399" s="1061"/>
      <c r="B399" s="1190" t="s">
        <v>3530</v>
      </c>
      <c r="C399" s="1076" t="s">
        <v>59</v>
      </c>
      <c r="D399" s="402" t="s">
        <v>3470</v>
      </c>
      <c r="E399" s="388"/>
      <c r="F399" s="401">
        <v>42790</v>
      </c>
      <c r="G399" s="400">
        <v>49710</v>
      </c>
      <c r="H399" s="401">
        <v>37560</v>
      </c>
      <c r="I399" s="400">
        <v>44480</v>
      </c>
      <c r="J399" s="583" t="s">
        <v>3595</v>
      </c>
      <c r="K399" s="399">
        <v>400</v>
      </c>
      <c r="L399" s="398">
        <v>460</v>
      </c>
      <c r="M399" s="397" t="s">
        <v>50</v>
      </c>
      <c r="N399" s="399">
        <v>350</v>
      </c>
      <c r="O399" s="398">
        <v>410</v>
      </c>
      <c r="P399" s="397" t="s">
        <v>50</v>
      </c>
      <c r="Q399" s="583" t="s">
        <v>3595</v>
      </c>
      <c r="R399" s="396">
        <v>6920</v>
      </c>
      <c r="S399" s="484">
        <v>60</v>
      </c>
      <c r="T399" s="1082"/>
      <c r="U399" s="581"/>
      <c r="V399" s="488"/>
      <c r="W399" s="1032"/>
      <c r="X399" s="490"/>
      <c r="Y399" s="489"/>
      <c r="Z399" s="1035"/>
      <c r="AA399" s="488"/>
      <c r="AB399" s="1032" t="s">
        <v>3595</v>
      </c>
      <c r="AC399" s="1213">
        <v>11140</v>
      </c>
      <c r="AD399" s="496"/>
      <c r="AE399" s="1032" t="s">
        <v>3595</v>
      </c>
      <c r="AF399" s="1198">
        <v>40</v>
      </c>
      <c r="AG399" s="1194" t="s">
        <v>3595</v>
      </c>
      <c r="AH399" s="483" t="s">
        <v>58</v>
      </c>
      <c r="AI399" s="482">
        <v>2700</v>
      </c>
      <c r="AJ399" s="481">
        <v>3000</v>
      </c>
      <c r="AK399" s="471">
        <v>1900</v>
      </c>
      <c r="AL399" s="469">
        <v>1900</v>
      </c>
      <c r="AM399" s="1194" t="s">
        <v>3595</v>
      </c>
      <c r="AN399" s="483" t="s">
        <v>57</v>
      </c>
      <c r="AO399" s="482">
        <v>6300</v>
      </c>
      <c r="AP399" s="481">
        <v>7100</v>
      </c>
      <c r="AQ399" s="468">
        <v>4400</v>
      </c>
      <c r="AR399" s="467">
        <v>4400</v>
      </c>
      <c r="AS399" s="1032"/>
      <c r="AT399" s="488"/>
      <c r="AU399" s="1194" t="s">
        <v>3595</v>
      </c>
      <c r="AV399" s="1209">
        <v>4500</v>
      </c>
      <c r="AW399" s="1032" t="s">
        <v>3595</v>
      </c>
      <c r="AX399" s="1195">
        <v>2370</v>
      </c>
      <c r="AY399" s="1032" t="s">
        <v>3595</v>
      </c>
      <c r="AZ399" s="1198">
        <v>20</v>
      </c>
      <c r="BA399" s="1032"/>
      <c r="BB399" s="488"/>
      <c r="BC399" s="1032" t="s">
        <v>3601</v>
      </c>
      <c r="BD399" s="1202" t="s">
        <v>56</v>
      </c>
      <c r="BE399" s="1032" t="s">
        <v>3601</v>
      </c>
      <c r="BF399" s="390"/>
      <c r="BG399" s="1032" t="s">
        <v>3601</v>
      </c>
      <c r="BH399" s="390"/>
      <c r="BI399" s="1032" t="s">
        <v>3601</v>
      </c>
      <c r="BJ399" s="390"/>
      <c r="BK399" s="1032" t="s">
        <v>3595</v>
      </c>
      <c r="BL399" s="1195">
        <v>2650</v>
      </c>
      <c r="BM399" s="1032" t="s">
        <v>8</v>
      </c>
      <c r="BN399" s="1198">
        <v>20</v>
      </c>
      <c r="BO399" s="1032"/>
      <c r="BP399" s="1202" t="s">
        <v>3693</v>
      </c>
      <c r="BQ399" s="457"/>
      <c r="BR399" s="412"/>
      <c r="BS399" s="581"/>
      <c r="BT399" s="580"/>
      <c r="BU399" s="580"/>
      <c r="BV399" s="1056"/>
      <c r="BW399" s="364"/>
      <c r="BX399" s="364"/>
      <c r="BY399" s="364"/>
      <c r="BZ399" s="364"/>
      <c r="CA399" s="364"/>
      <c r="CB399" s="364"/>
      <c r="CC399" s="364"/>
      <c r="CD399" s="364"/>
      <c r="CE399" s="364"/>
      <c r="CF399" s="364"/>
      <c r="CG399" s="364"/>
      <c r="CH399" s="364"/>
      <c r="CI399" s="364"/>
    </row>
    <row r="400" spans="1:87" s="374" customFormat="1" ht="12.75" customHeight="1">
      <c r="A400" s="1061"/>
      <c r="B400" s="1191"/>
      <c r="C400" s="1077"/>
      <c r="D400" s="478" t="s">
        <v>3469</v>
      </c>
      <c r="E400" s="388"/>
      <c r="F400" s="477">
        <v>49710</v>
      </c>
      <c r="G400" s="476">
        <v>105970</v>
      </c>
      <c r="H400" s="477">
        <v>44480</v>
      </c>
      <c r="I400" s="476">
        <v>100740</v>
      </c>
      <c r="J400" s="583" t="s">
        <v>3595</v>
      </c>
      <c r="K400" s="475">
        <v>460</v>
      </c>
      <c r="L400" s="474">
        <v>950</v>
      </c>
      <c r="M400" s="473" t="s">
        <v>50</v>
      </c>
      <c r="N400" s="475">
        <v>410</v>
      </c>
      <c r="O400" s="474">
        <v>900</v>
      </c>
      <c r="P400" s="473" t="s">
        <v>50</v>
      </c>
      <c r="Q400" s="583" t="s">
        <v>3595</v>
      </c>
      <c r="R400" s="383">
        <v>6920</v>
      </c>
      <c r="S400" s="480">
        <v>60</v>
      </c>
      <c r="T400" s="1082"/>
      <c r="U400" s="581"/>
      <c r="V400" s="593" t="s">
        <v>71</v>
      </c>
      <c r="W400" s="1032"/>
      <c r="X400" s="596" t="s">
        <v>71</v>
      </c>
      <c r="Y400" s="602"/>
      <c r="Z400" s="1035"/>
      <c r="AA400" s="593" t="s">
        <v>70</v>
      </c>
      <c r="AB400" s="1032"/>
      <c r="AC400" s="1214"/>
      <c r="AD400" s="495">
        <v>9460</v>
      </c>
      <c r="AE400" s="1032"/>
      <c r="AF400" s="1199"/>
      <c r="AG400" s="1194"/>
      <c r="AH400" s="429" t="s">
        <v>55</v>
      </c>
      <c r="AI400" s="470">
        <v>2600</v>
      </c>
      <c r="AJ400" s="469">
        <v>2900</v>
      </c>
      <c r="AK400" s="471">
        <v>1800</v>
      </c>
      <c r="AL400" s="469">
        <v>1800</v>
      </c>
      <c r="AM400" s="1194"/>
      <c r="AN400" s="429" t="s">
        <v>54</v>
      </c>
      <c r="AO400" s="470">
        <v>3500</v>
      </c>
      <c r="AP400" s="469">
        <v>3900</v>
      </c>
      <c r="AQ400" s="468">
        <v>2400</v>
      </c>
      <c r="AR400" s="467">
        <v>2400</v>
      </c>
      <c r="AS400" s="1032"/>
      <c r="AT400" s="593" t="s">
        <v>19</v>
      </c>
      <c r="AU400" s="1194"/>
      <c r="AV400" s="1210"/>
      <c r="AW400" s="1032"/>
      <c r="AX400" s="1196"/>
      <c r="AY400" s="1032"/>
      <c r="AZ400" s="1199"/>
      <c r="BA400" s="1032"/>
      <c r="BB400" s="593"/>
      <c r="BC400" s="1032"/>
      <c r="BD400" s="1203"/>
      <c r="BE400" s="1032"/>
      <c r="BF400" s="479">
        <v>1410</v>
      </c>
      <c r="BG400" s="1032"/>
      <c r="BH400" s="479">
        <v>4610</v>
      </c>
      <c r="BI400" s="1032"/>
      <c r="BJ400" s="479">
        <v>2820</v>
      </c>
      <c r="BK400" s="1032"/>
      <c r="BL400" s="1196"/>
      <c r="BM400" s="1032"/>
      <c r="BN400" s="1199"/>
      <c r="BO400" s="1032"/>
      <c r="BP400" s="1203"/>
      <c r="BQ400" s="457"/>
      <c r="BR400" s="412"/>
      <c r="BS400" s="581"/>
      <c r="BT400" s="580"/>
      <c r="BU400" s="580"/>
      <c r="BV400" s="1056"/>
      <c r="BW400" s="364"/>
      <c r="BX400" s="364"/>
      <c r="BY400" s="364"/>
      <c r="BZ400" s="364"/>
      <c r="CA400" s="364"/>
      <c r="CB400" s="364"/>
      <c r="CC400" s="364"/>
      <c r="CD400" s="364"/>
      <c r="CE400" s="364"/>
      <c r="CF400" s="364"/>
      <c r="CG400" s="364"/>
      <c r="CH400" s="364"/>
      <c r="CI400" s="364"/>
    </row>
    <row r="401" spans="1:87" s="374" customFormat="1" ht="12.75" customHeight="1">
      <c r="A401" s="1061"/>
      <c r="B401" s="1191"/>
      <c r="C401" s="1204" t="s">
        <v>53</v>
      </c>
      <c r="D401" s="478" t="s">
        <v>3520</v>
      </c>
      <c r="E401" s="388"/>
      <c r="F401" s="477">
        <v>105970</v>
      </c>
      <c r="G401" s="476">
        <v>175200</v>
      </c>
      <c r="H401" s="477">
        <v>100740</v>
      </c>
      <c r="I401" s="476">
        <v>169970</v>
      </c>
      <c r="J401" s="583" t="s">
        <v>3595</v>
      </c>
      <c r="K401" s="475">
        <v>950</v>
      </c>
      <c r="L401" s="474">
        <v>1640</v>
      </c>
      <c r="M401" s="473" t="s">
        <v>50</v>
      </c>
      <c r="N401" s="475">
        <v>900</v>
      </c>
      <c r="O401" s="474">
        <v>1590</v>
      </c>
      <c r="P401" s="473" t="s">
        <v>50</v>
      </c>
      <c r="Q401" s="380"/>
      <c r="R401" s="392"/>
      <c r="S401" s="455"/>
      <c r="T401" s="1082"/>
      <c r="U401" s="581"/>
      <c r="V401" s="593">
        <v>431100</v>
      </c>
      <c r="W401" s="1032"/>
      <c r="X401" s="596">
        <v>4310</v>
      </c>
      <c r="Y401" s="485"/>
      <c r="Z401" s="1035"/>
      <c r="AA401" s="494" t="s">
        <v>69</v>
      </c>
      <c r="AB401" s="1032" t="s">
        <v>3595</v>
      </c>
      <c r="AC401" s="1211">
        <v>9460</v>
      </c>
      <c r="AD401" s="493"/>
      <c r="AE401" s="1032"/>
      <c r="AF401" s="1199">
        <v>0</v>
      </c>
      <c r="AG401" s="1194"/>
      <c r="AH401" s="429" t="s">
        <v>52</v>
      </c>
      <c r="AI401" s="470">
        <v>2500</v>
      </c>
      <c r="AJ401" s="469">
        <v>2700</v>
      </c>
      <c r="AK401" s="471">
        <v>1700</v>
      </c>
      <c r="AL401" s="469">
        <v>1700</v>
      </c>
      <c r="AM401" s="1194"/>
      <c r="AN401" s="429" t="s">
        <v>51</v>
      </c>
      <c r="AO401" s="470">
        <v>3000</v>
      </c>
      <c r="AP401" s="469">
        <v>3400</v>
      </c>
      <c r="AQ401" s="468">
        <v>2100</v>
      </c>
      <c r="AR401" s="467">
        <v>2100</v>
      </c>
      <c r="AS401" s="1032"/>
      <c r="AT401" s="593">
        <v>4660</v>
      </c>
      <c r="AU401" s="485"/>
      <c r="AV401" s="571"/>
      <c r="AW401" s="1032"/>
      <c r="AX401" s="1196"/>
      <c r="AY401" s="1032"/>
      <c r="AZ401" s="1199"/>
      <c r="BA401" s="1032"/>
      <c r="BB401" s="1208" t="s">
        <v>3696</v>
      </c>
      <c r="BC401" s="1032"/>
      <c r="BD401" s="1206">
        <v>0.06</v>
      </c>
      <c r="BE401" s="1032"/>
      <c r="BF401" s="466">
        <v>10</v>
      </c>
      <c r="BG401" s="1032"/>
      <c r="BH401" s="466">
        <v>40</v>
      </c>
      <c r="BI401" s="1032"/>
      <c r="BJ401" s="466">
        <v>20</v>
      </c>
      <c r="BK401" s="1032"/>
      <c r="BL401" s="1196"/>
      <c r="BM401" s="1032"/>
      <c r="BN401" s="1199"/>
      <c r="BO401" s="1032"/>
      <c r="BP401" s="1206">
        <v>0.91</v>
      </c>
      <c r="BQ401" s="457"/>
      <c r="BR401" s="412"/>
      <c r="BS401" s="581"/>
      <c r="BT401" s="580"/>
      <c r="BU401" s="580"/>
      <c r="BV401" s="1056"/>
      <c r="BW401" s="364"/>
      <c r="BX401" s="364"/>
      <c r="BY401" s="364"/>
      <c r="BZ401" s="364"/>
      <c r="CA401" s="364"/>
      <c r="CB401" s="364"/>
      <c r="CC401" s="364"/>
      <c r="CD401" s="364"/>
      <c r="CE401" s="364"/>
      <c r="CF401" s="364"/>
      <c r="CG401" s="364"/>
      <c r="CH401" s="364"/>
      <c r="CI401" s="364"/>
    </row>
    <row r="402" spans="1:87" s="374" customFormat="1" ht="12.75" customHeight="1">
      <c r="A402" s="1061"/>
      <c r="B402" s="1191"/>
      <c r="C402" s="1205"/>
      <c r="D402" s="389" t="s">
        <v>3519</v>
      </c>
      <c r="E402" s="388"/>
      <c r="F402" s="387">
        <v>175200</v>
      </c>
      <c r="G402" s="386"/>
      <c r="H402" s="387">
        <v>169970</v>
      </c>
      <c r="I402" s="386"/>
      <c r="J402" s="583" t="s">
        <v>3595</v>
      </c>
      <c r="K402" s="383">
        <v>1640</v>
      </c>
      <c r="L402" s="385"/>
      <c r="M402" s="384" t="s">
        <v>50</v>
      </c>
      <c r="N402" s="383">
        <v>1590</v>
      </c>
      <c r="O402" s="385"/>
      <c r="P402" s="384" t="s">
        <v>50</v>
      </c>
      <c r="Q402" s="380"/>
      <c r="R402" s="392"/>
      <c r="S402" s="487"/>
      <c r="T402" s="1082"/>
      <c r="U402" s="581"/>
      <c r="V402" s="488"/>
      <c r="W402" s="1032"/>
      <c r="X402" s="490"/>
      <c r="Y402" s="489"/>
      <c r="Z402" s="1035"/>
      <c r="AA402" s="488"/>
      <c r="AB402" s="1032"/>
      <c r="AC402" s="1212"/>
      <c r="AD402" s="492"/>
      <c r="AE402" s="1032"/>
      <c r="AF402" s="1200"/>
      <c r="AG402" s="1194"/>
      <c r="AH402" s="586" t="s">
        <v>49</v>
      </c>
      <c r="AI402" s="462">
        <v>2400</v>
      </c>
      <c r="AJ402" s="461">
        <v>2600</v>
      </c>
      <c r="AK402" s="463">
        <v>1600</v>
      </c>
      <c r="AL402" s="461">
        <v>1600</v>
      </c>
      <c r="AM402" s="1194"/>
      <c r="AN402" s="586" t="s">
        <v>48</v>
      </c>
      <c r="AO402" s="462">
        <v>2700</v>
      </c>
      <c r="AP402" s="461">
        <v>3000</v>
      </c>
      <c r="AQ402" s="460">
        <v>1900</v>
      </c>
      <c r="AR402" s="459">
        <v>1900</v>
      </c>
      <c r="AS402" s="1032"/>
      <c r="AT402" s="488"/>
      <c r="AU402" s="485"/>
      <c r="AV402" s="414"/>
      <c r="AW402" s="1032"/>
      <c r="AX402" s="1197"/>
      <c r="AY402" s="1032"/>
      <c r="AZ402" s="1200"/>
      <c r="BA402" s="1032"/>
      <c r="BB402" s="1208"/>
      <c r="BC402" s="1032"/>
      <c r="BD402" s="1207"/>
      <c r="BE402" s="1032"/>
      <c r="BF402" s="604"/>
      <c r="BG402" s="1032"/>
      <c r="BH402" s="458" t="s">
        <v>3692</v>
      </c>
      <c r="BI402" s="1032"/>
      <c r="BJ402" s="458" t="s">
        <v>3692</v>
      </c>
      <c r="BK402" s="1032"/>
      <c r="BL402" s="1197"/>
      <c r="BM402" s="1032"/>
      <c r="BN402" s="1200"/>
      <c r="BO402" s="1032"/>
      <c r="BP402" s="1206"/>
      <c r="BQ402" s="457"/>
      <c r="BR402" s="412"/>
      <c r="BS402" s="581"/>
      <c r="BT402" s="580"/>
      <c r="BU402" s="580"/>
      <c r="BV402" s="1056"/>
      <c r="BW402" s="364"/>
      <c r="BX402" s="364"/>
      <c r="BY402" s="364"/>
      <c r="BZ402" s="364"/>
      <c r="CA402" s="364"/>
      <c r="CB402" s="364"/>
      <c r="CC402" s="364"/>
      <c r="CD402" s="364"/>
      <c r="CE402" s="364"/>
      <c r="CF402" s="364"/>
      <c r="CG402" s="364"/>
      <c r="CH402" s="364"/>
      <c r="CI402" s="364"/>
    </row>
    <row r="403" spans="1:87" s="374" customFormat="1" ht="12.75" customHeight="1">
      <c r="A403" s="1061"/>
      <c r="B403" s="1190" t="s">
        <v>3529</v>
      </c>
      <c r="C403" s="1076" t="s">
        <v>59</v>
      </c>
      <c r="D403" s="402" t="s">
        <v>3470</v>
      </c>
      <c r="E403" s="388"/>
      <c r="F403" s="401">
        <v>37170</v>
      </c>
      <c r="G403" s="400">
        <v>44090</v>
      </c>
      <c r="H403" s="401">
        <v>32460</v>
      </c>
      <c r="I403" s="400">
        <v>39380</v>
      </c>
      <c r="J403" s="583" t="s">
        <v>3595</v>
      </c>
      <c r="K403" s="399">
        <v>340</v>
      </c>
      <c r="L403" s="398">
        <v>400</v>
      </c>
      <c r="M403" s="397" t="s">
        <v>50</v>
      </c>
      <c r="N403" s="399">
        <v>300</v>
      </c>
      <c r="O403" s="398">
        <v>360</v>
      </c>
      <c r="P403" s="397" t="s">
        <v>50</v>
      </c>
      <c r="Q403" s="583" t="s">
        <v>3595</v>
      </c>
      <c r="R403" s="396">
        <v>6920</v>
      </c>
      <c r="S403" s="484">
        <v>60</v>
      </c>
      <c r="T403" s="1082"/>
      <c r="U403" s="581"/>
      <c r="V403" s="593" t="s">
        <v>68</v>
      </c>
      <c r="W403" s="1032"/>
      <c r="X403" s="596" t="s">
        <v>68</v>
      </c>
      <c r="Y403" s="602"/>
      <c r="Z403" s="1035"/>
      <c r="AA403" s="593"/>
      <c r="AB403" s="1192"/>
      <c r="AC403" s="392"/>
      <c r="AD403" s="392"/>
      <c r="AE403" s="1082"/>
      <c r="AF403" s="491"/>
      <c r="AG403" s="1193" t="s">
        <v>3595</v>
      </c>
      <c r="AH403" s="483" t="s">
        <v>58</v>
      </c>
      <c r="AI403" s="482">
        <v>2500</v>
      </c>
      <c r="AJ403" s="481">
        <v>2700</v>
      </c>
      <c r="AK403" s="471">
        <v>1700</v>
      </c>
      <c r="AL403" s="469">
        <v>1700</v>
      </c>
      <c r="AM403" s="1194" t="s">
        <v>3595</v>
      </c>
      <c r="AN403" s="483" t="s">
        <v>57</v>
      </c>
      <c r="AO403" s="482">
        <v>5500</v>
      </c>
      <c r="AP403" s="481">
        <v>6200</v>
      </c>
      <c r="AQ403" s="468">
        <v>3900</v>
      </c>
      <c r="AR403" s="467">
        <v>3900</v>
      </c>
      <c r="AS403" s="1032"/>
      <c r="AT403" s="593" t="s">
        <v>20</v>
      </c>
      <c r="AU403" s="1194" t="s">
        <v>3595</v>
      </c>
      <c r="AV403" s="1209">
        <v>4500</v>
      </c>
      <c r="AW403" s="1032" t="s">
        <v>3595</v>
      </c>
      <c r="AX403" s="1195">
        <v>2130</v>
      </c>
      <c r="AY403" s="1032" t="s">
        <v>3595</v>
      </c>
      <c r="AZ403" s="1198">
        <v>20</v>
      </c>
      <c r="BA403" s="1032"/>
      <c r="BB403" s="1215">
        <v>0.1</v>
      </c>
      <c r="BC403" s="1032" t="s">
        <v>3601</v>
      </c>
      <c r="BD403" s="1202" t="s">
        <v>56</v>
      </c>
      <c r="BE403" s="1032" t="s">
        <v>3601</v>
      </c>
      <c r="BF403" s="390"/>
      <c r="BG403" s="1032" t="s">
        <v>3601</v>
      </c>
      <c r="BH403" s="390"/>
      <c r="BI403" s="1032" t="s">
        <v>3601</v>
      </c>
      <c r="BJ403" s="390"/>
      <c r="BK403" s="1032" t="s">
        <v>3595</v>
      </c>
      <c r="BL403" s="1195">
        <v>2380</v>
      </c>
      <c r="BM403" s="1032" t="s">
        <v>8</v>
      </c>
      <c r="BN403" s="1198">
        <v>20</v>
      </c>
      <c r="BO403" s="1032"/>
      <c r="BP403" s="1202" t="s">
        <v>3693</v>
      </c>
      <c r="BQ403" s="457"/>
      <c r="BR403" s="412"/>
      <c r="BS403" s="581"/>
      <c r="BT403" s="580"/>
      <c r="BU403" s="580"/>
      <c r="BV403" s="1056"/>
      <c r="BW403" s="364"/>
      <c r="BX403" s="364"/>
      <c r="BY403" s="364"/>
      <c r="BZ403" s="364"/>
      <c r="CA403" s="364"/>
      <c r="CB403" s="364"/>
      <c r="CC403" s="364"/>
      <c r="CD403" s="364"/>
      <c r="CE403" s="364"/>
      <c r="CF403" s="364"/>
      <c r="CG403" s="364"/>
      <c r="CH403" s="364"/>
      <c r="CI403" s="364"/>
    </row>
    <row r="404" spans="1:87" s="374" customFormat="1" ht="12.75" customHeight="1">
      <c r="A404" s="1061"/>
      <c r="B404" s="1191"/>
      <c r="C404" s="1077"/>
      <c r="D404" s="478" t="s">
        <v>3469</v>
      </c>
      <c r="E404" s="388"/>
      <c r="F404" s="477">
        <v>44090</v>
      </c>
      <c r="G404" s="476">
        <v>100350</v>
      </c>
      <c r="H404" s="477">
        <v>39380</v>
      </c>
      <c r="I404" s="476">
        <v>95640</v>
      </c>
      <c r="J404" s="583" t="s">
        <v>3595</v>
      </c>
      <c r="K404" s="475">
        <v>400</v>
      </c>
      <c r="L404" s="474">
        <v>890</v>
      </c>
      <c r="M404" s="473" t="s">
        <v>50</v>
      </c>
      <c r="N404" s="475">
        <v>360</v>
      </c>
      <c r="O404" s="474">
        <v>850</v>
      </c>
      <c r="P404" s="473" t="s">
        <v>50</v>
      </c>
      <c r="Q404" s="583" t="s">
        <v>3595</v>
      </c>
      <c r="R404" s="383">
        <v>6920</v>
      </c>
      <c r="S404" s="480">
        <v>60</v>
      </c>
      <c r="T404" s="1082"/>
      <c r="U404" s="581"/>
      <c r="V404" s="593">
        <v>465000</v>
      </c>
      <c r="W404" s="1032"/>
      <c r="X404" s="596">
        <v>4650</v>
      </c>
      <c r="Y404" s="485"/>
      <c r="Z404" s="1035"/>
      <c r="AA404" s="596"/>
      <c r="AB404" s="1192"/>
      <c r="AC404" s="392"/>
      <c r="AD404" s="392"/>
      <c r="AE404" s="1082"/>
      <c r="AF404" s="464"/>
      <c r="AG404" s="1193"/>
      <c r="AH404" s="429" t="s">
        <v>55</v>
      </c>
      <c r="AI404" s="470">
        <v>2400</v>
      </c>
      <c r="AJ404" s="469">
        <v>2600</v>
      </c>
      <c r="AK404" s="471">
        <v>1600</v>
      </c>
      <c r="AL404" s="469">
        <v>1600</v>
      </c>
      <c r="AM404" s="1194"/>
      <c r="AN404" s="429" t="s">
        <v>54</v>
      </c>
      <c r="AO404" s="470">
        <v>3000</v>
      </c>
      <c r="AP404" s="469">
        <v>3400</v>
      </c>
      <c r="AQ404" s="468">
        <v>2100</v>
      </c>
      <c r="AR404" s="467">
        <v>2100</v>
      </c>
      <c r="AS404" s="1032"/>
      <c r="AT404" s="593">
        <v>4250</v>
      </c>
      <c r="AU404" s="1194"/>
      <c r="AV404" s="1210"/>
      <c r="AW404" s="1032"/>
      <c r="AX404" s="1196"/>
      <c r="AY404" s="1032"/>
      <c r="AZ404" s="1199"/>
      <c r="BA404" s="1032"/>
      <c r="BB404" s="1215"/>
      <c r="BC404" s="1032"/>
      <c r="BD404" s="1203"/>
      <c r="BE404" s="1032"/>
      <c r="BF404" s="479">
        <v>1270</v>
      </c>
      <c r="BG404" s="1032"/>
      <c r="BH404" s="479">
        <v>4150</v>
      </c>
      <c r="BI404" s="1032"/>
      <c r="BJ404" s="479">
        <v>2540</v>
      </c>
      <c r="BK404" s="1032"/>
      <c r="BL404" s="1196"/>
      <c r="BM404" s="1032"/>
      <c r="BN404" s="1199"/>
      <c r="BO404" s="1032"/>
      <c r="BP404" s="1203"/>
      <c r="BQ404" s="457"/>
      <c r="BR404" s="412"/>
      <c r="BS404" s="581"/>
      <c r="BT404" s="580"/>
      <c r="BU404" s="580"/>
      <c r="BV404" s="1056"/>
      <c r="BW404" s="364"/>
      <c r="BX404" s="364"/>
      <c r="BY404" s="364"/>
      <c r="BZ404" s="364"/>
      <c r="CA404" s="364"/>
      <c r="CB404" s="364"/>
      <c r="CC404" s="364"/>
      <c r="CD404" s="364"/>
      <c r="CE404" s="364"/>
      <c r="CF404" s="364"/>
      <c r="CG404" s="364"/>
      <c r="CH404" s="364"/>
      <c r="CI404" s="364"/>
    </row>
    <row r="405" spans="1:87" s="374" customFormat="1" ht="12.75" customHeight="1">
      <c r="A405" s="1061"/>
      <c r="B405" s="1191"/>
      <c r="C405" s="1204" t="s">
        <v>53</v>
      </c>
      <c r="D405" s="478" t="s">
        <v>3520</v>
      </c>
      <c r="E405" s="388"/>
      <c r="F405" s="477">
        <v>100350</v>
      </c>
      <c r="G405" s="476">
        <v>169580</v>
      </c>
      <c r="H405" s="477">
        <v>95640</v>
      </c>
      <c r="I405" s="476">
        <v>164870</v>
      </c>
      <c r="J405" s="583" t="s">
        <v>3595</v>
      </c>
      <c r="K405" s="475">
        <v>890</v>
      </c>
      <c r="L405" s="474">
        <v>1580</v>
      </c>
      <c r="M405" s="473" t="s">
        <v>50</v>
      </c>
      <c r="N405" s="475">
        <v>850</v>
      </c>
      <c r="O405" s="474">
        <v>1540</v>
      </c>
      <c r="P405" s="473" t="s">
        <v>50</v>
      </c>
      <c r="Q405" s="380"/>
      <c r="R405" s="392"/>
      <c r="S405" s="455"/>
      <c r="T405" s="1082"/>
      <c r="U405" s="581"/>
      <c r="V405" s="488"/>
      <c r="W405" s="1032"/>
      <c r="X405" s="490"/>
      <c r="Y405" s="489"/>
      <c r="Z405" s="1035"/>
      <c r="AA405" s="488"/>
      <c r="AB405" s="1192"/>
      <c r="AC405" s="392"/>
      <c r="AD405" s="392"/>
      <c r="AE405" s="1082"/>
      <c r="AF405" s="464"/>
      <c r="AG405" s="1193"/>
      <c r="AH405" s="429" t="s">
        <v>52</v>
      </c>
      <c r="AI405" s="470">
        <v>2200</v>
      </c>
      <c r="AJ405" s="469">
        <v>2400</v>
      </c>
      <c r="AK405" s="471">
        <v>1500</v>
      </c>
      <c r="AL405" s="469">
        <v>1500</v>
      </c>
      <c r="AM405" s="1194"/>
      <c r="AN405" s="429" t="s">
        <v>51</v>
      </c>
      <c r="AO405" s="470">
        <v>2600</v>
      </c>
      <c r="AP405" s="469">
        <v>2900</v>
      </c>
      <c r="AQ405" s="468">
        <v>1800</v>
      </c>
      <c r="AR405" s="467">
        <v>1800</v>
      </c>
      <c r="AS405" s="1032"/>
      <c r="AT405" s="488"/>
      <c r="AU405" s="485"/>
      <c r="AV405" s="571"/>
      <c r="AW405" s="1032"/>
      <c r="AX405" s="1196"/>
      <c r="AY405" s="1032"/>
      <c r="AZ405" s="1199"/>
      <c r="BA405" s="1032"/>
      <c r="BB405" s="488"/>
      <c r="BC405" s="1032"/>
      <c r="BD405" s="1206">
        <v>0.06</v>
      </c>
      <c r="BE405" s="1032"/>
      <c r="BF405" s="466">
        <v>10</v>
      </c>
      <c r="BG405" s="1032"/>
      <c r="BH405" s="466">
        <v>40</v>
      </c>
      <c r="BI405" s="1032"/>
      <c r="BJ405" s="466">
        <v>20</v>
      </c>
      <c r="BK405" s="1032"/>
      <c r="BL405" s="1196"/>
      <c r="BM405" s="1032"/>
      <c r="BN405" s="1199"/>
      <c r="BO405" s="1032"/>
      <c r="BP405" s="1206">
        <v>0.96</v>
      </c>
      <c r="BQ405" s="457"/>
      <c r="BR405" s="412"/>
      <c r="BS405" s="581"/>
      <c r="BT405" s="580"/>
      <c r="BU405" s="580"/>
      <c r="BV405" s="1056"/>
      <c r="BW405" s="364"/>
      <c r="BX405" s="364"/>
      <c r="BY405" s="364"/>
      <c r="BZ405" s="364"/>
      <c r="CA405" s="364"/>
      <c r="CB405" s="364"/>
      <c r="CC405" s="364"/>
      <c r="CD405" s="364"/>
      <c r="CE405" s="364"/>
      <c r="CF405" s="364"/>
      <c r="CG405" s="364"/>
      <c r="CH405" s="364"/>
      <c r="CI405" s="364"/>
    </row>
    <row r="406" spans="1:87" s="374" customFormat="1" ht="12.75" customHeight="1">
      <c r="A406" s="1061"/>
      <c r="B406" s="1191"/>
      <c r="C406" s="1205"/>
      <c r="D406" s="389" t="s">
        <v>3519</v>
      </c>
      <c r="E406" s="388"/>
      <c r="F406" s="387">
        <v>169580</v>
      </c>
      <c r="G406" s="386"/>
      <c r="H406" s="387">
        <v>164870</v>
      </c>
      <c r="I406" s="386"/>
      <c r="J406" s="583" t="s">
        <v>3595</v>
      </c>
      <c r="K406" s="383">
        <v>1580</v>
      </c>
      <c r="L406" s="385"/>
      <c r="M406" s="384" t="s">
        <v>50</v>
      </c>
      <c r="N406" s="383">
        <v>1540</v>
      </c>
      <c r="O406" s="385"/>
      <c r="P406" s="384" t="s">
        <v>50</v>
      </c>
      <c r="Q406" s="380"/>
      <c r="R406" s="392"/>
      <c r="S406" s="487"/>
      <c r="T406" s="1082"/>
      <c r="U406" s="581"/>
      <c r="V406" s="593" t="s">
        <v>67</v>
      </c>
      <c r="W406" s="1032"/>
      <c r="X406" s="596" t="s">
        <v>67</v>
      </c>
      <c r="Y406" s="602"/>
      <c r="Z406" s="1035"/>
      <c r="AA406" s="593"/>
      <c r="AB406" s="1192"/>
      <c r="AC406" s="392"/>
      <c r="AD406" s="392"/>
      <c r="AE406" s="1082"/>
      <c r="AF406" s="464"/>
      <c r="AG406" s="1193"/>
      <c r="AH406" s="586" t="s">
        <v>49</v>
      </c>
      <c r="AI406" s="462">
        <v>2100</v>
      </c>
      <c r="AJ406" s="461">
        <v>2300</v>
      </c>
      <c r="AK406" s="463">
        <v>1500</v>
      </c>
      <c r="AL406" s="461">
        <v>1500</v>
      </c>
      <c r="AM406" s="1194"/>
      <c r="AN406" s="586" t="s">
        <v>48</v>
      </c>
      <c r="AO406" s="462">
        <v>2400</v>
      </c>
      <c r="AP406" s="461">
        <v>2600</v>
      </c>
      <c r="AQ406" s="460">
        <v>1600</v>
      </c>
      <c r="AR406" s="459">
        <v>1600</v>
      </c>
      <c r="AS406" s="1032"/>
      <c r="AT406" s="593" t="s">
        <v>21</v>
      </c>
      <c r="AU406" s="485"/>
      <c r="AV406" s="414"/>
      <c r="AW406" s="1032"/>
      <c r="AX406" s="1197"/>
      <c r="AY406" s="1032"/>
      <c r="AZ406" s="1200"/>
      <c r="BA406" s="1032"/>
      <c r="BB406" s="593"/>
      <c r="BC406" s="1032"/>
      <c r="BD406" s="1207"/>
      <c r="BE406" s="1032"/>
      <c r="BF406" s="604"/>
      <c r="BG406" s="1032"/>
      <c r="BH406" s="458" t="s">
        <v>3692</v>
      </c>
      <c r="BI406" s="1032"/>
      <c r="BJ406" s="458" t="s">
        <v>3692</v>
      </c>
      <c r="BK406" s="1032"/>
      <c r="BL406" s="1197"/>
      <c r="BM406" s="1032"/>
      <c r="BN406" s="1200"/>
      <c r="BO406" s="1032"/>
      <c r="BP406" s="1206"/>
      <c r="BQ406" s="457"/>
      <c r="BR406" s="412"/>
      <c r="BS406" s="581"/>
      <c r="BT406" s="580"/>
      <c r="BU406" s="580"/>
      <c r="BV406" s="1056"/>
      <c r="BW406" s="364"/>
      <c r="BX406" s="364"/>
      <c r="BY406" s="364"/>
      <c r="BZ406" s="364"/>
      <c r="CA406" s="364"/>
      <c r="CB406" s="364"/>
      <c r="CC406" s="364"/>
      <c r="CD406" s="364"/>
      <c r="CE406" s="364"/>
      <c r="CF406" s="364"/>
      <c r="CG406" s="364"/>
      <c r="CH406" s="364"/>
      <c r="CI406" s="364"/>
    </row>
    <row r="407" spans="1:87" s="374" customFormat="1" ht="12.75" customHeight="1">
      <c r="A407" s="1061"/>
      <c r="B407" s="1190" t="s">
        <v>3528</v>
      </c>
      <c r="C407" s="1076" t="s">
        <v>59</v>
      </c>
      <c r="D407" s="402" t="s">
        <v>3470</v>
      </c>
      <c r="E407" s="388"/>
      <c r="F407" s="401">
        <v>35310</v>
      </c>
      <c r="G407" s="400">
        <v>42230</v>
      </c>
      <c r="H407" s="401">
        <v>31030</v>
      </c>
      <c r="I407" s="400">
        <v>37950</v>
      </c>
      <c r="J407" s="583" t="s">
        <v>3595</v>
      </c>
      <c r="K407" s="399">
        <v>320</v>
      </c>
      <c r="L407" s="398">
        <v>380</v>
      </c>
      <c r="M407" s="397" t="s">
        <v>50</v>
      </c>
      <c r="N407" s="399">
        <v>280</v>
      </c>
      <c r="O407" s="398">
        <v>340</v>
      </c>
      <c r="P407" s="397" t="s">
        <v>50</v>
      </c>
      <c r="Q407" s="583" t="s">
        <v>3595</v>
      </c>
      <c r="R407" s="396">
        <v>6920</v>
      </c>
      <c r="S407" s="484">
        <v>60</v>
      </c>
      <c r="T407" s="1082"/>
      <c r="U407" s="581"/>
      <c r="V407" s="593">
        <v>498800</v>
      </c>
      <c r="W407" s="1032"/>
      <c r="X407" s="596">
        <v>4980</v>
      </c>
      <c r="Y407" s="485"/>
      <c r="Z407" s="1035"/>
      <c r="AA407" s="596"/>
      <c r="AB407" s="1192"/>
      <c r="AC407" s="392"/>
      <c r="AD407" s="392"/>
      <c r="AE407" s="1082"/>
      <c r="AF407" s="464"/>
      <c r="AG407" s="1193" t="s">
        <v>3595</v>
      </c>
      <c r="AH407" s="483" t="s">
        <v>58</v>
      </c>
      <c r="AI407" s="482">
        <v>2700</v>
      </c>
      <c r="AJ407" s="481">
        <v>3000</v>
      </c>
      <c r="AK407" s="471">
        <v>1900</v>
      </c>
      <c r="AL407" s="469">
        <v>1900</v>
      </c>
      <c r="AM407" s="1194" t="s">
        <v>3595</v>
      </c>
      <c r="AN407" s="483" t="s">
        <v>57</v>
      </c>
      <c r="AO407" s="482">
        <v>6100</v>
      </c>
      <c r="AP407" s="481">
        <v>6800</v>
      </c>
      <c r="AQ407" s="468">
        <v>4200</v>
      </c>
      <c r="AR407" s="467">
        <v>4200</v>
      </c>
      <c r="AS407" s="1032"/>
      <c r="AT407" s="593">
        <v>3920</v>
      </c>
      <c r="AU407" s="1194" t="s">
        <v>3595</v>
      </c>
      <c r="AV407" s="1209">
        <v>4500</v>
      </c>
      <c r="AW407" s="1032" t="s">
        <v>3595</v>
      </c>
      <c r="AX407" s="1195">
        <v>1940</v>
      </c>
      <c r="AY407" s="1032" t="s">
        <v>3595</v>
      </c>
      <c r="AZ407" s="1198">
        <v>20</v>
      </c>
      <c r="BA407" s="1032"/>
      <c r="BB407" s="593"/>
      <c r="BC407" s="1032" t="s">
        <v>3601</v>
      </c>
      <c r="BD407" s="1202" t="s">
        <v>56</v>
      </c>
      <c r="BE407" s="1032" t="s">
        <v>3601</v>
      </c>
      <c r="BF407" s="390"/>
      <c r="BG407" s="1032" t="s">
        <v>3601</v>
      </c>
      <c r="BH407" s="390"/>
      <c r="BI407" s="1032" t="s">
        <v>3601</v>
      </c>
      <c r="BJ407" s="390"/>
      <c r="BK407" s="1032" t="s">
        <v>3595</v>
      </c>
      <c r="BL407" s="1195">
        <v>2170</v>
      </c>
      <c r="BM407" s="1032" t="s">
        <v>8</v>
      </c>
      <c r="BN407" s="1198">
        <v>20</v>
      </c>
      <c r="BO407" s="1032"/>
      <c r="BP407" s="1202" t="s">
        <v>3693</v>
      </c>
      <c r="BQ407" s="457"/>
      <c r="BR407" s="412"/>
      <c r="BS407" s="581"/>
      <c r="BT407" s="580"/>
      <c r="BU407" s="580"/>
      <c r="BV407" s="1056"/>
      <c r="BW407" s="364"/>
      <c r="BX407" s="364"/>
      <c r="BY407" s="364"/>
      <c r="BZ407" s="364"/>
      <c r="CA407" s="364"/>
      <c r="CB407" s="364"/>
      <c r="CC407" s="364"/>
      <c r="CD407" s="364"/>
      <c r="CE407" s="364"/>
      <c r="CF407" s="364"/>
      <c r="CG407" s="364"/>
      <c r="CH407" s="364"/>
      <c r="CI407" s="364"/>
    </row>
    <row r="408" spans="1:87" s="374" customFormat="1" ht="12.75" customHeight="1">
      <c r="A408" s="1061"/>
      <c r="B408" s="1191"/>
      <c r="C408" s="1077"/>
      <c r="D408" s="478" t="s">
        <v>3469</v>
      </c>
      <c r="E408" s="388"/>
      <c r="F408" s="477">
        <v>42230</v>
      </c>
      <c r="G408" s="476">
        <v>98490</v>
      </c>
      <c r="H408" s="477">
        <v>37950</v>
      </c>
      <c r="I408" s="476">
        <v>94210</v>
      </c>
      <c r="J408" s="583" t="s">
        <v>3595</v>
      </c>
      <c r="K408" s="475">
        <v>380</v>
      </c>
      <c r="L408" s="474">
        <v>870</v>
      </c>
      <c r="M408" s="473" t="s">
        <v>50</v>
      </c>
      <c r="N408" s="475">
        <v>340</v>
      </c>
      <c r="O408" s="474">
        <v>830</v>
      </c>
      <c r="P408" s="473" t="s">
        <v>50</v>
      </c>
      <c r="Q408" s="583" t="s">
        <v>3595</v>
      </c>
      <c r="R408" s="383">
        <v>6920</v>
      </c>
      <c r="S408" s="480">
        <v>60</v>
      </c>
      <c r="T408" s="1082"/>
      <c r="U408" s="581"/>
      <c r="V408" s="488"/>
      <c r="W408" s="1032"/>
      <c r="X408" s="490"/>
      <c r="Y408" s="489"/>
      <c r="Z408" s="1035"/>
      <c r="AA408" s="488"/>
      <c r="AB408" s="1192"/>
      <c r="AC408" s="392"/>
      <c r="AD408" s="392"/>
      <c r="AE408" s="1082"/>
      <c r="AF408" s="464"/>
      <c r="AG408" s="1193"/>
      <c r="AH408" s="429" t="s">
        <v>55</v>
      </c>
      <c r="AI408" s="470">
        <v>2600</v>
      </c>
      <c r="AJ408" s="469">
        <v>2800</v>
      </c>
      <c r="AK408" s="471">
        <v>1800</v>
      </c>
      <c r="AL408" s="469">
        <v>1800</v>
      </c>
      <c r="AM408" s="1194"/>
      <c r="AN408" s="429" t="s">
        <v>54</v>
      </c>
      <c r="AO408" s="470">
        <v>3300</v>
      </c>
      <c r="AP408" s="469">
        <v>3700</v>
      </c>
      <c r="AQ408" s="468">
        <v>2300</v>
      </c>
      <c r="AR408" s="467">
        <v>2300</v>
      </c>
      <c r="AS408" s="1032"/>
      <c r="AT408" s="488"/>
      <c r="AU408" s="1194"/>
      <c r="AV408" s="1210"/>
      <c r="AW408" s="1032"/>
      <c r="AX408" s="1196"/>
      <c r="AY408" s="1032"/>
      <c r="AZ408" s="1199"/>
      <c r="BA408" s="1032"/>
      <c r="BB408" s="488"/>
      <c r="BC408" s="1032"/>
      <c r="BD408" s="1203"/>
      <c r="BE408" s="1032"/>
      <c r="BF408" s="479">
        <v>1150</v>
      </c>
      <c r="BG408" s="1032"/>
      <c r="BH408" s="479">
        <v>3770</v>
      </c>
      <c r="BI408" s="1032"/>
      <c r="BJ408" s="479">
        <v>2310</v>
      </c>
      <c r="BK408" s="1032"/>
      <c r="BL408" s="1196"/>
      <c r="BM408" s="1032"/>
      <c r="BN408" s="1199"/>
      <c r="BO408" s="1032"/>
      <c r="BP408" s="1203"/>
      <c r="BQ408" s="457"/>
      <c r="BR408" s="412"/>
      <c r="BS408" s="581"/>
      <c r="BT408" s="580"/>
      <c r="BU408" s="580"/>
      <c r="BV408" s="1056"/>
      <c r="BW408" s="364"/>
      <c r="BX408" s="364"/>
      <c r="BY408" s="364"/>
      <c r="BZ408" s="364"/>
      <c r="CA408" s="364"/>
      <c r="CB408" s="364"/>
      <c r="CC408" s="364"/>
      <c r="CD408" s="364"/>
      <c r="CE408" s="364"/>
      <c r="CF408" s="364"/>
      <c r="CG408" s="364"/>
      <c r="CH408" s="364"/>
      <c r="CI408" s="364"/>
    </row>
    <row r="409" spans="1:87" s="374" customFormat="1" ht="12.75" customHeight="1">
      <c r="A409" s="1061"/>
      <c r="B409" s="1191"/>
      <c r="C409" s="1204" t="s">
        <v>53</v>
      </c>
      <c r="D409" s="478" t="s">
        <v>3520</v>
      </c>
      <c r="E409" s="388"/>
      <c r="F409" s="477">
        <v>98490</v>
      </c>
      <c r="G409" s="476">
        <v>167720</v>
      </c>
      <c r="H409" s="477">
        <v>94210</v>
      </c>
      <c r="I409" s="476">
        <v>163440</v>
      </c>
      <c r="J409" s="583" t="s">
        <v>3595</v>
      </c>
      <c r="K409" s="475">
        <v>870</v>
      </c>
      <c r="L409" s="474">
        <v>1560</v>
      </c>
      <c r="M409" s="473" t="s">
        <v>50</v>
      </c>
      <c r="N409" s="475">
        <v>830</v>
      </c>
      <c r="O409" s="474">
        <v>1520</v>
      </c>
      <c r="P409" s="473" t="s">
        <v>50</v>
      </c>
      <c r="Q409" s="380"/>
      <c r="R409" s="392"/>
      <c r="S409" s="455"/>
      <c r="T409" s="1082"/>
      <c r="U409" s="581"/>
      <c r="V409" s="593" t="s">
        <v>66</v>
      </c>
      <c r="W409" s="1032"/>
      <c r="X409" s="596" t="s">
        <v>66</v>
      </c>
      <c r="Y409" s="602"/>
      <c r="Z409" s="1035"/>
      <c r="AA409" s="593"/>
      <c r="AB409" s="1192"/>
      <c r="AC409" s="392"/>
      <c r="AD409" s="392"/>
      <c r="AE409" s="1082"/>
      <c r="AF409" s="464"/>
      <c r="AG409" s="1193"/>
      <c r="AH409" s="429" t="s">
        <v>52</v>
      </c>
      <c r="AI409" s="470">
        <v>2400</v>
      </c>
      <c r="AJ409" s="469">
        <v>2700</v>
      </c>
      <c r="AK409" s="471">
        <v>1700</v>
      </c>
      <c r="AL409" s="469">
        <v>1700</v>
      </c>
      <c r="AM409" s="1194"/>
      <c r="AN409" s="429" t="s">
        <v>51</v>
      </c>
      <c r="AO409" s="470">
        <v>2900</v>
      </c>
      <c r="AP409" s="469">
        <v>3200</v>
      </c>
      <c r="AQ409" s="468">
        <v>2000</v>
      </c>
      <c r="AR409" s="467">
        <v>2000</v>
      </c>
      <c r="AS409" s="1032"/>
      <c r="AT409" s="593" t="s">
        <v>39</v>
      </c>
      <c r="AU409" s="485"/>
      <c r="AV409" s="571"/>
      <c r="AW409" s="1032"/>
      <c r="AX409" s="1196"/>
      <c r="AY409" s="1032"/>
      <c r="AZ409" s="1199"/>
      <c r="BA409" s="1032"/>
      <c r="BB409" s="593"/>
      <c r="BC409" s="1032"/>
      <c r="BD409" s="1206">
        <v>0.06</v>
      </c>
      <c r="BE409" s="1032"/>
      <c r="BF409" s="466">
        <v>10</v>
      </c>
      <c r="BG409" s="1032"/>
      <c r="BH409" s="466">
        <v>30</v>
      </c>
      <c r="BI409" s="1032"/>
      <c r="BJ409" s="466">
        <v>20</v>
      </c>
      <c r="BK409" s="1032"/>
      <c r="BL409" s="1196"/>
      <c r="BM409" s="1032"/>
      <c r="BN409" s="1199"/>
      <c r="BO409" s="1032"/>
      <c r="BP409" s="1206">
        <v>0.95</v>
      </c>
      <c r="BQ409" s="457"/>
      <c r="BR409" s="412"/>
      <c r="BS409" s="581"/>
      <c r="BT409" s="580"/>
      <c r="BU409" s="580"/>
      <c r="BV409" s="1056"/>
      <c r="BW409" s="364"/>
      <c r="BX409" s="364"/>
      <c r="BY409" s="364"/>
      <c r="BZ409" s="364"/>
      <c r="CA409" s="364"/>
      <c r="CB409" s="364"/>
      <c r="CC409" s="364"/>
      <c r="CD409" s="364"/>
      <c r="CE409" s="364"/>
      <c r="CF409" s="364"/>
      <c r="CG409" s="364"/>
      <c r="CH409" s="364"/>
      <c r="CI409" s="364"/>
    </row>
    <row r="410" spans="1:87" s="374" customFormat="1" ht="12.75" customHeight="1">
      <c r="A410" s="1061"/>
      <c r="B410" s="1191"/>
      <c r="C410" s="1205"/>
      <c r="D410" s="389" t="s">
        <v>3519</v>
      </c>
      <c r="E410" s="388"/>
      <c r="F410" s="387">
        <v>167720</v>
      </c>
      <c r="G410" s="386"/>
      <c r="H410" s="387">
        <v>163440</v>
      </c>
      <c r="I410" s="386"/>
      <c r="J410" s="583" t="s">
        <v>3595</v>
      </c>
      <c r="K410" s="383">
        <v>1560</v>
      </c>
      <c r="L410" s="385"/>
      <c r="M410" s="384" t="s">
        <v>50</v>
      </c>
      <c r="N410" s="383">
        <v>1520</v>
      </c>
      <c r="O410" s="385"/>
      <c r="P410" s="384" t="s">
        <v>50</v>
      </c>
      <c r="Q410" s="380"/>
      <c r="R410" s="392"/>
      <c r="S410" s="487"/>
      <c r="T410" s="1082"/>
      <c r="U410" s="581"/>
      <c r="V410" s="593">
        <v>532600</v>
      </c>
      <c r="W410" s="1032"/>
      <c r="X410" s="596">
        <v>5320</v>
      </c>
      <c r="Y410" s="485"/>
      <c r="Z410" s="1035"/>
      <c r="AA410" s="596"/>
      <c r="AB410" s="1192"/>
      <c r="AC410" s="392"/>
      <c r="AD410" s="392"/>
      <c r="AE410" s="1082"/>
      <c r="AF410" s="464"/>
      <c r="AG410" s="1193"/>
      <c r="AH410" s="586" t="s">
        <v>49</v>
      </c>
      <c r="AI410" s="462">
        <v>2300</v>
      </c>
      <c r="AJ410" s="461">
        <v>2600</v>
      </c>
      <c r="AK410" s="463">
        <v>1600</v>
      </c>
      <c r="AL410" s="461">
        <v>1600</v>
      </c>
      <c r="AM410" s="1194"/>
      <c r="AN410" s="586" t="s">
        <v>48</v>
      </c>
      <c r="AO410" s="462">
        <v>2600</v>
      </c>
      <c r="AP410" s="461">
        <v>2900</v>
      </c>
      <c r="AQ410" s="460">
        <v>1800</v>
      </c>
      <c r="AR410" s="459">
        <v>1800</v>
      </c>
      <c r="AS410" s="1032"/>
      <c r="AT410" s="593">
        <v>3660</v>
      </c>
      <c r="AU410" s="485"/>
      <c r="AV410" s="414"/>
      <c r="AW410" s="1032"/>
      <c r="AX410" s="1197"/>
      <c r="AY410" s="1032"/>
      <c r="AZ410" s="1200"/>
      <c r="BA410" s="1032"/>
      <c r="BB410" s="593"/>
      <c r="BC410" s="1032"/>
      <c r="BD410" s="1207"/>
      <c r="BE410" s="1032"/>
      <c r="BF410" s="604"/>
      <c r="BG410" s="1032"/>
      <c r="BH410" s="458" t="s">
        <v>3692</v>
      </c>
      <c r="BI410" s="1032"/>
      <c r="BJ410" s="458" t="s">
        <v>3692</v>
      </c>
      <c r="BK410" s="1032"/>
      <c r="BL410" s="1197"/>
      <c r="BM410" s="1032"/>
      <c r="BN410" s="1200"/>
      <c r="BO410" s="1032"/>
      <c r="BP410" s="1206"/>
      <c r="BQ410" s="457"/>
      <c r="BR410" s="412"/>
      <c r="BS410" s="581"/>
      <c r="BT410" s="580"/>
      <c r="BU410" s="580"/>
      <c r="BV410" s="1056"/>
      <c r="BW410" s="364"/>
      <c r="BX410" s="364"/>
      <c r="BY410" s="364"/>
      <c r="BZ410" s="364"/>
      <c r="CA410" s="364"/>
      <c r="CB410" s="364"/>
      <c r="CC410" s="364"/>
      <c r="CD410" s="364"/>
      <c r="CE410" s="364"/>
      <c r="CF410" s="364"/>
      <c r="CG410" s="364"/>
      <c r="CH410" s="364"/>
      <c r="CI410" s="364"/>
    </row>
    <row r="411" spans="1:87" s="374" customFormat="1" ht="12.75" customHeight="1">
      <c r="A411" s="1061"/>
      <c r="B411" s="1201" t="s">
        <v>3527</v>
      </c>
      <c r="C411" s="1076" t="s">
        <v>59</v>
      </c>
      <c r="D411" s="402" t="s">
        <v>3470</v>
      </c>
      <c r="E411" s="388"/>
      <c r="F411" s="401">
        <v>33730</v>
      </c>
      <c r="G411" s="400">
        <v>40650</v>
      </c>
      <c r="H411" s="401">
        <v>29810</v>
      </c>
      <c r="I411" s="400">
        <v>36730</v>
      </c>
      <c r="J411" s="583" t="s">
        <v>3595</v>
      </c>
      <c r="K411" s="399">
        <v>310</v>
      </c>
      <c r="L411" s="398">
        <v>370</v>
      </c>
      <c r="M411" s="397" t="s">
        <v>50</v>
      </c>
      <c r="N411" s="399">
        <v>270</v>
      </c>
      <c r="O411" s="398">
        <v>330</v>
      </c>
      <c r="P411" s="397" t="s">
        <v>50</v>
      </c>
      <c r="Q411" s="583" t="s">
        <v>3595</v>
      </c>
      <c r="R411" s="396">
        <v>6920</v>
      </c>
      <c r="S411" s="484">
        <v>60</v>
      </c>
      <c r="T411" s="1082"/>
      <c r="U411" s="581"/>
      <c r="V411" s="488"/>
      <c r="W411" s="1032"/>
      <c r="X411" s="490"/>
      <c r="Y411" s="489"/>
      <c r="Z411" s="1035"/>
      <c r="AA411" s="488"/>
      <c r="AB411" s="1192"/>
      <c r="AC411" s="392"/>
      <c r="AD411" s="392"/>
      <c r="AE411" s="1082"/>
      <c r="AF411" s="464"/>
      <c r="AG411" s="1193" t="s">
        <v>3595</v>
      </c>
      <c r="AH411" s="483" t="s">
        <v>58</v>
      </c>
      <c r="AI411" s="482">
        <v>2500</v>
      </c>
      <c r="AJ411" s="481">
        <v>2700</v>
      </c>
      <c r="AK411" s="471">
        <v>1700</v>
      </c>
      <c r="AL411" s="469">
        <v>1700</v>
      </c>
      <c r="AM411" s="1194" t="s">
        <v>3595</v>
      </c>
      <c r="AN411" s="483" t="s">
        <v>57</v>
      </c>
      <c r="AO411" s="482">
        <v>5500</v>
      </c>
      <c r="AP411" s="481">
        <v>6200</v>
      </c>
      <c r="AQ411" s="468">
        <v>3900</v>
      </c>
      <c r="AR411" s="467">
        <v>3900</v>
      </c>
      <c r="AS411" s="1032"/>
      <c r="AT411" s="488"/>
      <c r="AU411" s="1194" t="s">
        <v>3595</v>
      </c>
      <c r="AV411" s="1209">
        <v>4500</v>
      </c>
      <c r="AW411" s="1032" t="s">
        <v>3595</v>
      </c>
      <c r="AX411" s="1195">
        <v>1770</v>
      </c>
      <c r="AY411" s="1032" t="s">
        <v>3595</v>
      </c>
      <c r="AZ411" s="1198">
        <v>20</v>
      </c>
      <c r="BA411" s="1032"/>
      <c r="BB411" s="488"/>
      <c r="BC411" s="1032" t="s">
        <v>3601</v>
      </c>
      <c r="BD411" s="1202" t="s">
        <v>56</v>
      </c>
      <c r="BE411" s="1032" t="s">
        <v>3601</v>
      </c>
      <c r="BF411" s="390"/>
      <c r="BG411" s="1032" t="s">
        <v>3601</v>
      </c>
      <c r="BH411" s="390"/>
      <c r="BI411" s="1032" t="s">
        <v>3601</v>
      </c>
      <c r="BJ411" s="390"/>
      <c r="BK411" s="1032" t="s">
        <v>3595</v>
      </c>
      <c r="BL411" s="1195">
        <v>1990</v>
      </c>
      <c r="BM411" s="1032" t="s">
        <v>8</v>
      </c>
      <c r="BN411" s="1198">
        <v>10</v>
      </c>
      <c r="BO411" s="1032"/>
      <c r="BP411" s="1202" t="s">
        <v>3693</v>
      </c>
      <c r="BQ411" s="457"/>
      <c r="BR411" s="412"/>
      <c r="BS411" s="581"/>
      <c r="BT411" s="580"/>
      <c r="BU411" s="580"/>
      <c r="BV411" s="1056"/>
      <c r="BW411" s="364"/>
      <c r="BX411" s="364"/>
      <c r="BY411" s="364"/>
      <c r="BZ411" s="364"/>
      <c r="CA411" s="364"/>
      <c r="CB411" s="364"/>
      <c r="CC411" s="364"/>
      <c r="CD411" s="364"/>
      <c r="CE411" s="364"/>
      <c r="CF411" s="364"/>
      <c r="CG411" s="364"/>
      <c r="CH411" s="364"/>
      <c r="CI411" s="364"/>
    </row>
    <row r="412" spans="1:87" s="374" customFormat="1" ht="12.75" customHeight="1">
      <c r="A412" s="1061"/>
      <c r="B412" s="1191"/>
      <c r="C412" s="1077"/>
      <c r="D412" s="478" t="s">
        <v>3469</v>
      </c>
      <c r="E412" s="388"/>
      <c r="F412" s="477">
        <v>40650</v>
      </c>
      <c r="G412" s="476">
        <v>96910</v>
      </c>
      <c r="H412" s="477">
        <v>36730</v>
      </c>
      <c r="I412" s="476">
        <v>92990</v>
      </c>
      <c r="J412" s="583" t="s">
        <v>3595</v>
      </c>
      <c r="K412" s="475">
        <v>370</v>
      </c>
      <c r="L412" s="474">
        <v>860</v>
      </c>
      <c r="M412" s="473" t="s">
        <v>50</v>
      </c>
      <c r="N412" s="475">
        <v>330</v>
      </c>
      <c r="O412" s="474">
        <v>820</v>
      </c>
      <c r="P412" s="473" t="s">
        <v>50</v>
      </c>
      <c r="Q412" s="583" t="s">
        <v>3595</v>
      </c>
      <c r="R412" s="383">
        <v>6920</v>
      </c>
      <c r="S412" s="480">
        <v>60</v>
      </c>
      <c r="T412" s="1082"/>
      <c r="U412" s="581"/>
      <c r="V412" s="593" t="s">
        <v>65</v>
      </c>
      <c r="W412" s="1032"/>
      <c r="X412" s="596" t="s">
        <v>65</v>
      </c>
      <c r="Y412" s="602"/>
      <c r="Z412" s="1035"/>
      <c r="AA412" s="593"/>
      <c r="AB412" s="1192"/>
      <c r="AC412" s="392"/>
      <c r="AD412" s="392"/>
      <c r="AE412" s="1082"/>
      <c r="AF412" s="464"/>
      <c r="AG412" s="1193"/>
      <c r="AH412" s="429" t="s">
        <v>55</v>
      </c>
      <c r="AI412" s="470">
        <v>2400</v>
      </c>
      <c r="AJ412" s="469">
        <v>2600</v>
      </c>
      <c r="AK412" s="471">
        <v>1600</v>
      </c>
      <c r="AL412" s="469">
        <v>1600</v>
      </c>
      <c r="AM412" s="1194"/>
      <c r="AN412" s="429" t="s">
        <v>54</v>
      </c>
      <c r="AO412" s="470">
        <v>3000</v>
      </c>
      <c r="AP412" s="469">
        <v>3400</v>
      </c>
      <c r="AQ412" s="468">
        <v>2100</v>
      </c>
      <c r="AR412" s="467">
        <v>2100</v>
      </c>
      <c r="AS412" s="1032"/>
      <c r="AT412" s="593" t="s">
        <v>22</v>
      </c>
      <c r="AU412" s="1194"/>
      <c r="AV412" s="1210"/>
      <c r="AW412" s="1032"/>
      <c r="AX412" s="1196"/>
      <c r="AY412" s="1032"/>
      <c r="AZ412" s="1199"/>
      <c r="BA412" s="1032"/>
      <c r="BB412" s="593"/>
      <c r="BC412" s="1032"/>
      <c r="BD412" s="1203"/>
      <c r="BE412" s="1032"/>
      <c r="BF412" s="479">
        <v>1060</v>
      </c>
      <c r="BG412" s="1032"/>
      <c r="BH412" s="479">
        <v>3460</v>
      </c>
      <c r="BI412" s="1032"/>
      <c r="BJ412" s="479">
        <v>2110</v>
      </c>
      <c r="BK412" s="1032"/>
      <c r="BL412" s="1196"/>
      <c r="BM412" s="1032"/>
      <c r="BN412" s="1199"/>
      <c r="BO412" s="1032"/>
      <c r="BP412" s="1203"/>
      <c r="BQ412" s="457"/>
      <c r="BR412" s="412"/>
      <c r="BS412" s="581"/>
      <c r="BT412" s="580"/>
      <c r="BU412" s="580"/>
      <c r="BV412" s="1056"/>
      <c r="BW412" s="364"/>
      <c r="BX412" s="364"/>
      <c r="BY412" s="364"/>
      <c r="BZ412" s="364"/>
      <c r="CA412" s="364"/>
      <c r="CB412" s="364"/>
      <c r="CC412" s="364"/>
      <c r="CD412" s="364"/>
      <c r="CE412" s="364"/>
      <c r="CF412" s="364"/>
      <c r="CG412" s="364"/>
      <c r="CH412" s="364"/>
      <c r="CI412" s="364"/>
    </row>
    <row r="413" spans="1:87" s="374" customFormat="1" ht="12.75" customHeight="1">
      <c r="A413" s="1061"/>
      <c r="B413" s="1191"/>
      <c r="C413" s="1204" t="s">
        <v>53</v>
      </c>
      <c r="D413" s="478" t="s">
        <v>3520</v>
      </c>
      <c r="E413" s="388"/>
      <c r="F413" s="477">
        <v>96910</v>
      </c>
      <c r="G413" s="476">
        <v>166140</v>
      </c>
      <c r="H413" s="477">
        <v>92990</v>
      </c>
      <c r="I413" s="476">
        <v>162220</v>
      </c>
      <c r="J413" s="583" t="s">
        <v>3595</v>
      </c>
      <c r="K413" s="475">
        <v>860</v>
      </c>
      <c r="L413" s="474">
        <v>1550</v>
      </c>
      <c r="M413" s="473" t="s">
        <v>50</v>
      </c>
      <c r="N413" s="475">
        <v>820</v>
      </c>
      <c r="O413" s="474">
        <v>1510</v>
      </c>
      <c r="P413" s="473" t="s">
        <v>50</v>
      </c>
      <c r="Q413" s="380"/>
      <c r="R413" s="392"/>
      <c r="S413" s="455"/>
      <c r="T413" s="1082"/>
      <c r="U413" s="581"/>
      <c r="V413" s="593">
        <v>566500</v>
      </c>
      <c r="W413" s="1032"/>
      <c r="X413" s="596">
        <v>5660</v>
      </c>
      <c r="Y413" s="485"/>
      <c r="Z413" s="1035"/>
      <c r="AA413" s="596"/>
      <c r="AB413" s="1192"/>
      <c r="AC413" s="392"/>
      <c r="AD413" s="392"/>
      <c r="AE413" s="1082"/>
      <c r="AF413" s="464"/>
      <c r="AG413" s="1193"/>
      <c r="AH413" s="429" t="s">
        <v>52</v>
      </c>
      <c r="AI413" s="470">
        <v>2200</v>
      </c>
      <c r="AJ413" s="469">
        <v>2400</v>
      </c>
      <c r="AK413" s="471">
        <v>1500</v>
      </c>
      <c r="AL413" s="469">
        <v>1500</v>
      </c>
      <c r="AM413" s="1194"/>
      <c r="AN413" s="429" t="s">
        <v>51</v>
      </c>
      <c r="AO413" s="470">
        <v>2600</v>
      </c>
      <c r="AP413" s="469">
        <v>2900</v>
      </c>
      <c r="AQ413" s="468">
        <v>1800</v>
      </c>
      <c r="AR413" s="467">
        <v>1800</v>
      </c>
      <c r="AS413" s="1032"/>
      <c r="AT413" s="593">
        <v>3160</v>
      </c>
      <c r="AU413" s="485"/>
      <c r="AV413" s="571"/>
      <c r="AW413" s="1032"/>
      <c r="AX413" s="1196"/>
      <c r="AY413" s="1032"/>
      <c r="AZ413" s="1199"/>
      <c r="BA413" s="1032"/>
      <c r="BB413" s="593"/>
      <c r="BC413" s="1032"/>
      <c r="BD413" s="1206">
        <v>7.0000000000000007E-2</v>
      </c>
      <c r="BE413" s="1032"/>
      <c r="BF413" s="466">
        <v>10</v>
      </c>
      <c r="BG413" s="1032"/>
      <c r="BH413" s="466">
        <v>30</v>
      </c>
      <c r="BI413" s="1032"/>
      <c r="BJ413" s="466">
        <v>20</v>
      </c>
      <c r="BK413" s="1032"/>
      <c r="BL413" s="1196"/>
      <c r="BM413" s="1032"/>
      <c r="BN413" s="1199"/>
      <c r="BO413" s="1032"/>
      <c r="BP413" s="1206">
        <v>0.95</v>
      </c>
      <c r="BQ413" s="457"/>
      <c r="BR413" s="412"/>
      <c r="BS413" s="581"/>
      <c r="BT413" s="580"/>
      <c r="BU413" s="580"/>
      <c r="BV413" s="1056"/>
      <c r="BW413" s="364"/>
      <c r="BX413" s="364"/>
      <c r="BY413" s="364"/>
      <c r="BZ413" s="364"/>
      <c r="CA413" s="364"/>
      <c r="CB413" s="364"/>
      <c r="CC413" s="364"/>
      <c r="CD413" s="364"/>
      <c r="CE413" s="364"/>
      <c r="CF413" s="364"/>
      <c r="CG413" s="364"/>
      <c r="CH413" s="364"/>
      <c r="CI413" s="364"/>
    </row>
    <row r="414" spans="1:87" s="374" customFormat="1" ht="12.75" customHeight="1">
      <c r="A414" s="1061"/>
      <c r="B414" s="1191"/>
      <c r="C414" s="1205"/>
      <c r="D414" s="389" t="s">
        <v>3519</v>
      </c>
      <c r="E414" s="388"/>
      <c r="F414" s="387">
        <v>166140</v>
      </c>
      <c r="G414" s="386"/>
      <c r="H414" s="387">
        <v>162220</v>
      </c>
      <c r="I414" s="386"/>
      <c r="J414" s="583" t="s">
        <v>3595</v>
      </c>
      <c r="K414" s="383">
        <v>1550</v>
      </c>
      <c r="L414" s="385"/>
      <c r="M414" s="384" t="s">
        <v>50</v>
      </c>
      <c r="N414" s="383">
        <v>1510</v>
      </c>
      <c r="O414" s="385"/>
      <c r="P414" s="384" t="s">
        <v>50</v>
      </c>
      <c r="Q414" s="380"/>
      <c r="R414" s="392"/>
      <c r="S414" s="487"/>
      <c r="T414" s="1082"/>
      <c r="U414" s="581"/>
      <c r="V414" s="488"/>
      <c r="W414" s="1032"/>
      <c r="X414" s="490"/>
      <c r="Y414" s="489"/>
      <c r="Z414" s="1035"/>
      <c r="AA414" s="488"/>
      <c r="AB414" s="1192"/>
      <c r="AC414" s="392"/>
      <c r="AD414" s="392"/>
      <c r="AE414" s="1082"/>
      <c r="AF414" s="464"/>
      <c r="AG414" s="1193"/>
      <c r="AH414" s="586" t="s">
        <v>49</v>
      </c>
      <c r="AI414" s="462">
        <v>2100</v>
      </c>
      <c r="AJ414" s="461">
        <v>2300</v>
      </c>
      <c r="AK414" s="463">
        <v>1500</v>
      </c>
      <c r="AL414" s="461">
        <v>1500</v>
      </c>
      <c r="AM414" s="1194"/>
      <c r="AN414" s="586" t="s">
        <v>48</v>
      </c>
      <c r="AO414" s="462">
        <v>2400</v>
      </c>
      <c r="AP414" s="461">
        <v>2600</v>
      </c>
      <c r="AQ414" s="460">
        <v>1600</v>
      </c>
      <c r="AR414" s="459">
        <v>1600</v>
      </c>
      <c r="AS414" s="1032"/>
      <c r="AT414" s="488"/>
      <c r="AU414" s="485"/>
      <c r="AV414" s="414"/>
      <c r="AW414" s="1032"/>
      <c r="AX414" s="1197"/>
      <c r="AY414" s="1032"/>
      <c r="AZ414" s="1200"/>
      <c r="BA414" s="1032"/>
      <c r="BB414" s="488"/>
      <c r="BC414" s="1032"/>
      <c r="BD414" s="1207"/>
      <c r="BE414" s="1032"/>
      <c r="BF414" s="604"/>
      <c r="BG414" s="1032"/>
      <c r="BH414" s="458" t="s">
        <v>3692</v>
      </c>
      <c r="BI414" s="1032"/>
      <c r="BJ414" s="458" t="s">
        <v>3692</v>
      </c>
      <c r="BK414" s="1032"/>
      <c r="BL414" s="1197"/>
      <c r="BM414" s="1032"/>
      <c r="BN414" s="1200"/>
      <c r="BO414" s="1032"/>
      <c r="BP414" s="1206"/>
      <c r="BQ414" s="457"/>
      <c r="BR414" s="412"/>
      <c r="BS414" s="581"/>
      <c r="BT414" s="580"/>
      <c r="BU414" s="580"/>
      <c r="BV414" s="1056"/>
      <c r="BW414" s="364"/>
      <c r="BX414" s="364"/>
      <c r="BY414" s="364"/>
      <c r="BZ414" s="364"/>
      <c r="CA414" s="364"/>
      <c r="CB414" s="364"/>
      <c r="CC414" s="364"/>
      <c r="CD414" s="364"/>
      <c r="CE414" s="364"/>
      <c r="CF414" s="364"/>
      <c r="CG414" s="364"/>
      <c r="CH414" s="364"/>
      <c r="CI414" s="364"/>
    </row>
    <row r="415" spans="1:87" ht="12.75" customHeight="1">
      <c r="A415" s="1061"/>
      <c r="B415" s="1201" t="s">
        <v>3526</v>
      </c>
      <c r="C415" s="1076" t="s">
        <v>59</v>
      </c>
      <c r="D415" s="402" t="s">
        <v>3470</v>
      </c>
      <c r="E415" s="388"/>
      <c r="F415" s="401">
        <v>32390</v>
      </c>
      <c r="G415" s="400">
        <v>39310</v>
      </c>
      <c r="H415" s="401">
        <v>28770</v>
      </c>
      <c r="I415" s="400">
        <v>35690</v>
      </c>
      <c r="J415" s="583" t="s">
        <v>3595</v>
      </c>
      <c r="K415" s="399">
        <v>290</v>
      </c>
      <c r="L415" s="398">
        <v>350</v>
      </c>
      <c r="M415" s="397" t="s">
        <v>50</v>
      </c>
      <c r="N415" s="399">
        <v>260</v>
      </c>
      <c r="O415" s="398">
        <v>320</v>
      </c>
      <c r="P415" s="397" t="s">
        <v>50</v>
      </c>
      <c r="Q415" s="583" t="s">
        <v>3595</v>
      </c>
      <c r="R415" s="396">
        <v>6920</v>
      </c>
      <c r="S415" s="484">
        <v>60</v>
      </c>
      <c r="T415" s="1082"/>
      <c r="V415" s="593" t="s">
        <v>64</v>
      </c>
      <c r="W415" s="1032"/>
      <c r="X415" s="596" t="s">
        <v>64</v>
      </c>
      <c r="Y415" s="602"/>
      <c r="Z415" s="1035"/>
      <c r="AA415" s="593"/>
      <c r="AB415" s="1192"/>
      <c r="AC415" s="392"/>
      <c r="AD415" s="392"/>
      <c r="AE415" s="1082"/>
      <c r="AF415" s="464"/>
      <c r="AG415" s="1193" t="s">
        <v>3595</v>
      </c>
      <c r="AH415" s="483" t="s">
        <v>58</v>
      </c>
      <c r="AI415" s="482">
        <v>2300</v>
      </c>
      <c r="AJ415" s="481">
        <v>2500</v>
      </c>
      <c r="AK415" s="471">
        <v>1600</v>
      </c>
      <c r="AL415" s="469">
        <v>1600</v>
      </c>
      <c r="AM415" s="1194" t="s">
        <v>3595</v>
      </c>
      <c r="AN415" s="483" t="s">
        <v>57</v>
      </c>
      <c r="AO415" s="482">
        <v>5100</v>
      </c>
      <c r="AP415" s="481">
        <v>5700</v>
      </c>
      <c r="AQ415" s="468">
        <v>3500</v>
      </c>
      <c r="AR415" s="467">
        <v>3500</v>
      </c>
      <c r="AS415" s="1032"/>
      <c r="AT415" s="593" t="s">
        <v>23</v>
      </c>
      <c r="AU415" s="1194" t="s">
        <v>3595</v>
      </c>
      <c r="AV415" s="1209">
        <v>4500</v>
      </c>
      <c r="AW415" s="1032" t="s">
        <v>3595</v>
      </c>
      <c r="AX415" s="1195">
        <v>1640</v>
      </c>
      <c r="AY415" s="1032" t="s">
        <v>3595</v>
      </c>
      <c r="AZ415" s="1198">
        <v>10</v>
      </c>
      <c r="BA415" s="1032"/>
      <c r="BB415" s="593"/>
      <c r="BC415" s="1032" t="s">
        <v>3601</v>
      </c>
      <c r="BD415" s="1202" t="s">
        <v>56</v>
      </c>
      <c r="BE415" s="1032" t="s">
        <v>3601</v>
      </c>
      <c r="BF415" s="390"/>
      <c r="BG415" s="1032" t="s">
        <v>3601</v>
      </c>
      <c r="BH415" s="390"/>
      <c r="BI415" s="1032" t="s">
        <v>3601</v>
      </c>
      <c r="BJ415" s="390"/>
      <c r="BK415" s="1032" t="s">
        <v>3595</v>
      </c>
      <c r="BL415" s="1195">
        <v>1830</v>
      </c>
      <c r="BM415" s="1032" t="s">
        <v>8</v>
      </c>
      <c r="BN415" s="1198">
        <v>10</v>
      </c>
      <c r="BO415" s="1032"/>
      <c r="BP415" s="1202" t="s">
        <v>3693</v>
      </c>
      <c r="BQ415" s="457"/>
      <c r="BR415" s="412"/>
      <c r="BS415" s="581"/>
      <c r="BV415" s="1056"/>
    </row>
    <row r="416" spans="1:87" ht="12.75" customHeight="1">
      <c r="A416" s="1061"/>
      <c r="B416" s="1191"/>
      <c r="C416" s="1077"/>
      <c r="D416" s="478" t="s">
        <v>3469</v>
      </c>
      <c r="E416" s="388"/>
      <c r="F416" s="477">
        <v>39310</v>
      </c>
      <c r="G416" s="476">
        <v>95570</v>
      </c>
      <c r="H416" s="477">
        <v>35690</v>
      </c>
      <c r="I416" s="476">
        <v>91950</v>
      </c>
      <c r="J416" s="583" t="s">
        <v>3595</v>
      </c>
      <c r="K416" s="475">
        <v>350</v>
      </c>
      <c r="L416" s="474">
        <v>840</v>
      </c>
      <c r="M416" s="473" t="s">
        <v>50</v>
      </c>
      <c r="N416" s="475">
        <v>320</v>
      </c>
      <c r="O416" s="474">
        <v>810</v>
      </c>
      <c r="P416" s="473" t="s">
        <v>50</v>
      </c>
      <c r="Q416" s="583" t="s">
        <v>3595</v>
      </c>
      <c r="R416" s="383">
        <v>6920</v>
      </c>
      <c r="S416" s="480">
        <v>60</v>
      </c>
      <c r="T416" s="1082"/>
      <c r="V416" s="593">
        <v>600300</v>
      </c>
      <c r="W416" s="1032"/>
      <c r="X416" s="596">
        <v>6000</v>
      </c>
      <c r="Y416" s="485"/>
      <c r="Z416" s="1035"/>
      <c r="AA416" s="596"/>
      <c r="AB416" s="1192"/>
      <c r="AC416" s="392"/>
      <c r="AD416" s="392"/>
      <c r="AE416" s="1082"/>
      <c r="AF416" s="464"/>
      <c r="AG416" s="1193"/>
      <c r="AH416" s="429" t="s">
        <v>55</v>
      </c>
      <c r="AI416" s="470">
        <v>2200</v>
      </c>
      <c r="AJ416" s="469">
        <v>2400</v>
      </c>
      <c r="AK416" s="471">
        <v>1500</v>
      </c>
      <c r="AL416" s="469">
        <v>1500</v>
      </c>
      <c r="AM416" s="1194"/>
      <c r="AN416" s="429" t="s">
        <v>54</v>
      </c>
      <c r="AO416" s="470">
        <v>2800</v>
      </c>
      <c r="AP416" s="469">
        <v>3100</v>
      </c>
      <c r="AQ416" s="468">
        <v>1900</v>
      </c>
      <c r="AR416" s="467">
        <v>1900</v>
      </c>
      <c r="AS416" s="1032"/>
      <c r="AT416" s="593">
        <v>2810</v>
      </c>
      <c r="AU416" s="1194"/>
      <c r="AV416" s="1210"/>
      <c r="AW416" s="1032"/>
      <c r="AX416" s="1196"/>
      <c r="AY416" s="1032"/>
      <c r="AZ416" s="1199"/>
      <c r="BA416" s="1032"/>
      <c r="BB416" s="593"/>
      <c r="BC416" s="1032"/>
      <c r="BD416" s="1203"/>
      <c r="BE416" s="1032"/>
      <c r="BF416" s="479">
        <v>970</v>
      </c>
      <c r="BG416" s="1032"/>
      <c r="BH416" s="479">
        <v>3190</v>
      </c>
      <c r="BI416" s="1032"/>
      <c r="BJ416" s="479">
        <v>1950</v>
      </c>
      <c r="BK416" s="1032"/>
      <c r="BL416" s="1196"/>
      <c r="BM416" s="1032"/>
      <c r="BN416" s="1199"/>
      <c r="BO416" s="1032"/>
      <c r="BP416" s="1203"/>
      <c r="BQ416" s="457"/>
      <c r="BR416" s="412"/>
      <c r="BS416" s="581"/>
      <c r="BV416" s="1056"/>
    </row>
    <row r="417" spans="1:74" ht="12.75" customHeight="1">
      <c r="A417" s="1061"/>
      <c r="B417" s="1191"/>
      <c r="C417" s="1204" t="s">
        <v>53</v>
      </c>
      <c r="D417" s="478" t="s">
        <v>3520</v>
      </c>
      <c r="E417" s="388"/>
      <c r="F417" s="477">
        <v>95570</v>
      </c>
      <c r="G417" s="476">
        <v>164800</v>
      </c>
      <c r="H417" s="477">
        <v>91950</v>
      </c>
      <c r="I417" s="476">
        <v>161180</v>
      </c>
      <c r="J417" s="583" t="s">
        <v>3595</v>
      </c>
      <c r="K417" s="475">
        <v>840</v>
      </c>
      <c r="L417" s="474">
        <v>1530</v>
      </c>
      <c r="M417" s="473" t="s">
        <v>50</v>
      </c>
      <c r="N417" s="475">
        <v>810</v>
      </c>
      <c r="O417" s="474">
        <v>1500</v>
      </c>
      <c r="P417" s="473" t="s">
        <v>50</v>
      </c>
      <c r="Q417" s="380"/>
      <c r="R417" s="392"/>
      <c r="S417" s="455"/>
      <c r="T417" s="1082"/>
      <c r="V417" s="488"/>
      <c r="W417" s="1032"/>
      <c r="X417" s="490"/>
      <c r="Y417" s="489"/>
      <c r="Z417" s="1035"/>
      <c r="AA417" s="488"/>
      <c r="AB417" s="1192"/>
      <c r="AC417" s="392"/>
      <c r="AD417" s="392"/>
      <c r="AE417" s="1082"/>
      <c r="AF417" s="464"/>
      <c r="AG417" s="1193"/>
      <c r="AH417" s="429" t="s">
        <v>52</v>
      </c>
      <c r="AI417" s="470">
        <v>2000</v>
      </c>
      <c r="AJ417" s="469">
        <v>2200</v>
      </c>
      <c r="AK417" s="471">
        <v>1400</v>
      </c>
      <c r="AL417" s="469">
        <v>1400</v>
      </c>
      <c r="AM417" s="1194"/>
      <c r="AN417" s="429" t="s">
        <v>51</v>
      </c>
      <c r="AO417" s="470">
        <v>2400</v>
      </c>
      <c r="AP417" s="469">
        <v>2700</v>
      </c>
      <c r="AQ417" s="468">
        <v>1700</v>
      </c>
      <c r="AR417" s="467">
        <v>1700</v>
      </c>
      <c r="AS417" s="1032"/>
      <c r="AT417" s="488"/>
      <c r="AU417" s="485"/>
      <c r="AV417" s="571"/>
      <c r="AW417" s="1032"/>
      <c r="AX417" s="1196"/>
      <c r="AY417" s="1032"/>
      <c r="AZ417" s="1199"/>
      <c r="BA417" s="1032"/>
      <c r="BB417" s="488"/>
      <c r="BC417" s="1032"/>
      <c r="BD417" s="1206">
        <v>0.06</v>
      </c>
      <c r="BE417" s="1032"/>
      <c r="BF417" s="466">
        <v>10</v>
      </c>
      <c r="BG417" s="1032"/>
      <c r="BH417" s="466">
        <v>30</v>
      </c>
      <c r="BI417" s="1032"/>
      <c r="BJ417" s="466">
        <v>20</v>
      </c>
      <c r="BK417" s="1032"/>
      <c r="BL417" s="1196"/>
      <c r="BM417" s="1032"/>
      <c r="BN417" s="1199"/>
      <c r="BO417" s="1032"/>
      <c r="BP417" s="1206">
        <v>0.97</v>
      </c>
      <c r="BQ417" s="457"/>
      <c r="BR417" s="412"/>
      <c r="BS417" s="581"/>
      <c r="BV417" s="1056"/>
    </row>
    <row r="418" spans="1:74" ht="12.75" customHeight="1">
      <c r="A418" s="1061"/>
      <c r="B418" s="1191"/>
      <c r="C418" s="1205"/>
      <c r="D418" s="389" t="s">
        <v>3519</v>
      </c>
      <c r="E418" s="388"/>
      <c r="F418" s="387">
        <v>164800</v>
      </c>
      <c r="G418" s="386"/>
      <c r="H418" s="387">
        <v>161180</v>
      </c>
      <c r="I418" s="386"/>
      <c r="J418" s="583" t="s">
        <v>3595</v>
      </c>
      <c r="K418" s="383">
        <v>1530</v>
      </c>
      <c r="L418" s="385"/>
      <c r="M418" s="384" t="s">
        <v>50</v>
      </c>
      <c r="N418" s="383">
        <v>1500</v>
      </c>
      <c r="O418" s="385"/>
      <c r="P418" s="384" t="s">
        <v>50</v>
      </c>
      <c r="Q418" s="380"/>
      <c r="R418" s="392"/>
      <c r="S418" s="487"/>
      <c r="T418" s="1082"/>
      <c r="V418" s="593" t="s">
        <v>63</v>
      </c>
      <c r="W418" s="1032"/>
      <c r="X418" s="596" t="s">
        <v>63</v>
      </c>
      <c r="Y418" s="602"/>
      <c r="Z418" s="1035"/>
      <c r="AA418" s="593"/>
      <c r="AB418" s="1192"/>
      <c r="AC418" s="392"/>
      <c r="AD418" s="392"/>
      <c r="AE418" s="1082"/>
      <c r="AF418" s="464"/>
      <c r="AG418" s="1193"/>
      <c r="AH418" s="586" t="s">
        <v>49</v>
      </c>
      <c r="AI418" s="462">
        <v>2000</v>
      </c>
      <c r="AJ418" s="461">
        <v>2200</v>
      </c>
      <c r="AK418" s="463">
        <v>1400</v>
      </c>
      <c r="AL418" s="461">
        <v>1400</v>
      </c>
      <c r="AM418" s="1194"/>
      <c r="AN418" s="586" t="s">
        <v>48</v>
      </c>
      <c r="AO418" s="462">
        <v>2200</v>
      </c>
      <c r="AP418" s="461">
        <v>2400</v>
      </c>
      <c r="AQ418" s="460">
        <v>1500</v>
      </c>
      <c r="AR418" s="459">
        <v>1500</v>
      </c>
      <c r="AS418" s="1032"/>
      <c r="AT418" s="593" t="s">
        <v>24</v>
      </c>
      <c r="AU418" s="485"/>
      <c r="AV418" s="414"/>
      <c r="AW418" s="1032"/>
      <c r="AX418" s="1197"/>
      <c r="AY418" s="1032"/>
      <c r="AZ418" s="1200"/>
      <c r="BA418" s="1032"/>
      <c r="BB418" s="593"/>
      <c r="BC418" s="1032"/>
      <c r="BD418" s="1207"/>
      <c r="BE418" s="1032"/>
      <c r="BF418" s="604"/>
      <c r="BG418" s="1032"/>
      <c r="BH418" s="458" t="s">
        <v>3692</v>
      </c>
      <c r="BI418" s="1032"/>
      <c r="BJ418" s="458" t="s">
        <v>3692</v>
      </c>
      <c r="BK418" s="1032"/>
      <c r="BL418" s="1197"/>
      <c r="BM418" s="1032"/>
      <c r="BN418" s="1200"/>
      <c r="BO418" s="1032"/>
      <c r="BP418" s="1206"/>
      <c r="BQ418" s="457"/>
      <c r="BR418" s="412"/>
      <c r="BS418" s="581"/>
      <c r="BV418" s="1056"/>
    </row>
    <row r="419" spans="1:74" ht="12.75" customHeight="1">
      <c r="A419" s="1061"/>
      <c r="B419" s="1190" t="s">
        <v>3525</v>
      </c>
      <c r="C419" s="1076" t="s">
        <v>59</v>
      </c>
      <c r="D419" s="402" t="s">
        <v>3470</v>
      </c>
      <c r="E419" s="388"/>
      <c r="F419" s="401">
        <v>31270</v>
      </c>
      <c r="G419" s="400">
        <v>38190</v>
      </c>
      <c r="H419" s="401">
        <v>27910</v>
      </c>
      <c r="I419" s="400">
        <v>34830</v>
      </c>
      <c r="J419" s="583" t="s">
        <v>3595</v>
      </c>
      <c r="K419" s="399">
        <v>280</v>
      </c>
      <c r="L419" s="398">
        <v>340</v>
      </c>
      <c r="M419" s="397" t="s">
        <v>50</v>
      </c>
      <c r="N419" s="399">
        <v>250</v>
      </c>
      <c r="O419" s="398">
        <v>310</v>
      </c>
      <c r="P419" s="397" t="s">
        <v>50</v>
      </c>
      <c r="Q419" s="583" t="s">
        <v>3595</v>
      </c>
      <c r="R419" s="396">
        <v>6920</v>
      </c>
      <c r="S419" s="484">
        <v>60</v>
      </c>
      <c r="T419" s="1082"/>
      <c r="V419" s="593">
        <v>634100</v>
      </c>
      <c r="W419" s="1032"/>
      <c r="X419" s="596">
        <v>6340</v>
      </c>
      <c r="Y419" s="485"/>
      <c r="Z419" s="1035"/>
      <c r="AA419" s="596"/>
      <c r="AB419" s="1192"/>
      <c r="AC419" s="392"/>
      <c r="AD419" s="392"/>
      <c r="AE419" s="1082"/>
      <c r="AF419" s="464"/>
      <c r="AG419" s="1193" t="s">
        <v>3595</v>
      </c>
      <c r="AH419" s="483" t="s">
        <v>58</v>
      </c>
      <c r="AI419" s="482">
        <v>2400</v>
      </c>
      <c r="AJ419" s="481">
        <v>2700</v>
      </c>
      <c r="AK419" s="471">
        <v>1700</v>
      </c>
      <c r="AL419" s="469">
        <v>1700</v>
      </c>
      <c r="AM419" s="1194" t="s">
        <v>3595</v>
      </c>
      <c r="AN419" s="483" t="s">
        <v>57</v>
      </c>
      <c r="AO419" s="482">
        <v>5500</v>
      </c>
      <c r="AP419" s="481">
        <v>6200</v>
      </c>
      <c r="AQ419" s="468">
        <v>3900</v>
      </c>
      <c r="AR419" s="467">
        <v>3900</v>
      </c>
      <c r="AS419" s="1032"/>
      <c r="AT419" s="593">
        <v>2540</v>
      </c>
      <c r="AU419" s="1194" t="s">
        <v>3595</v>
      </c>
      <c r="AV419" s="1209">
        <v>4500</v>
      </c>
      <c r="AW419" s="1032" t="s">
        <v>3595</v>
      </c>
      <c r="AX419" s="1195">
        <v>1520</v>
      </c>
      <c r="AY419" s="1032" t="s">
        <v>3595</v>
      </c>
      <c r="AZ419" s="1198">
        <v>10</v>
      </c>
      <c r="BA419" s="1032"/>
      <c r="BB419" s="593"/>
      <c r="BC419" s="1032" t="s">
        <v>3601</v>
      </c>
      <c r="BD419" s="1202" t="s">
        <v>56</v>
      </c>
      <c r="BE419" s="1032" t="s">
        <v>3601</v>
      </c>
      <c r="BF419" s="390"/>
      <c r="BG419" s="1032" t="s">
        <v>3601</v>
      </c>
      <c r="BH419" s="390"/>
      <c r="BI419" s="1032" t="s">
        <v>3601</v>
      </c>
      <c r="BJ419" s="390"/>
      <c r="BK419" s="1032" t="s">
        <v>3595</v>
      </c>
      <c r="BL419" s="1195">
        <v>1700</v>
      </c>
      <c r="BM419" s="1032" t="s">
        <v>8</v>
      </c>
      <c r="BN419" s="1198">
        <v>10</v>
      </c>
      <c r="BO419" s="1032"/>
      <c r="BP419" s="1202" t="s">
        <v>3693</v>
      </c>
      <c r="BQ419" s="457"/>
      <c r="BR419" s="412"/>
      <c r="BS419" s="581"/>
      <c r="BV419" s="1056"/>
    </row>
    <row r="420" spans="1:74" ht="12.75" customHeight="1">
      <c r="A420" s="1061"/>
      <c r="B420" s="1191"/>
      <c r="C420" s="1077"/>
      <c r="D420" s="478" t="s">
        <v>3469</v>
      </c>
      <c r="E420" s="388"/>
      <c r="F420" s="477">
        <v>38190</v>
      </c>
      <c r="G420" s="476">
        <v>94450</v>
      </c>
      <c r="H420" s="477">
        <v>34830</v>
      </c>
      <c r="I420" s="476">
        <v>91090</v>
      </c>
      <c r="J420" s="583" t="s">
        <v>3595</v>
      </c>
      <c r="K420" s="475">
        <v>340</v>
      </c>
      <c r="L420" s="474">
        <v>830</v>
      </c>
      <c r="M420" s="473" t="s">
        <v>50</v>
      </c>
      <c r="N420" s="475">
        <v>310</v>
      </c>
      <c r="O420" s="474">
        <v>800</v>
      </c>
      <c r="P420" s="473" t="s">
        <v>50</v>
      </c>
      <c r="Q420" s="583" t="s">
        <v>3595</v>
      </c>
      <c r="R420" s="383">
        <v>6920</v>
      </c>
      <c r="S420" s="480">
        <v>60</v>
      </c>
      <c r="T420" s="1082"/>
      <c r="V420" s="488"/>
      <c r="W420" s="1032"/>
      <c r="X420" s="490"/>
      <c r="Y420" s="489"/>
      <c r="Z420" s="1035"/>
      <c r="AA420" s="488"/>
      <c r="AB420" s="1192"/>
      <c r="AC420" s="392"/>
      <c r="AD420" s="392"/>
      <c r="AE420" s="1082"/>
      <c r="AF420" s="464"/>
      <c r="AG420" s="1193"/>
      <c r="AH420" s="429" t="s">
        <v>55</v>
      </c>
      <c r="AI420" s="470">
        <v>2300</v>
      </c>
      <c r="AJ420" s="469">
        <v>2600</v>
      </c>
      <c r="AK420" s="471">
        <v>1600</v>
      </c>
      <c r="AL420" s="469">
        <v>1600</v>
      </c>
      <c r="AM420" s="1194"/>
      <c r="AN420" s="429" t="s">
        <v>54</v>
      </c>
      <c r="AO420" s="470">
        <v>3000</v>
      </c>
      <c r="AP420" s="469">
        <v>3400</v>
      </c>
      <c r="AQ420" s="468">
        <v>2100</v>
      </c>
      <c r="AR420" s="467">
        <v>2100</v>
      </c>
      <c r="AS420" s="1032"/>
      <c r="AT420" s="488"/>
      <c r="AU420" s="1194"/>
      <c r="AV420" s="1210"/>
      <c r="AW420" s="1032"/>
      <c r="AX420" s="1196"/>
      <c r="AY420" s="1032"/>
      <c r="AZ420" s="1199"/>
      <c r="BA420" s="1032"/>
      <c r="BB420" s="488"/>
      <c r="BC420" s="1032"/>
      <c r="BD420" s="1203"/>
      <c r="BE420" s="1032"/>
      <c r="BF420" s="479">
        <v>900</v>
      </c>
      <c r="BG420" s="1032"/>
      <c r="BH420" s="479">
        <v>2960</v>
      </c>
      <c r="BI420" s="1032"/>
      <c r="BJ420" s="479">
        <v>1810</v>
      </c>
      <c r="BK420" s="1032"/>
      <c r="BL420" s="1196"/>
      <c r="BM420" s="1032"/>
      <c r="BN420" s="1199"/>
      <c r="BO420" s="1032"/>
      <c r="BP420" s="1203"/>
      <c r="BQ420" s="457"/>
      <c r="BR420" s="412"/>
      <c r="BS420" s="581"/>
      <c r="BV420" s="1056"/>
    </row>
    <row r="421" spans="1:74" ht="12.75" customHeight="1">
      <c r="A421" s="1061"/>
      <c r="B421" s="1191"/>
      <c r="C421" s="1204" t="s">
        <v>53</v>
      </c>
      <c r="D421" s="478" t="s">
        <v>3520</v>
      </c>
      <c r="E421" s="388"/>
      <c r="F421" s="477">
        <v>94450</v>
      </c>
      <c r="G421" s="476">
        <v>163680</v>
      </c>
      <c r="H421" s="477">
        <v>91090</v>
      </c>
      <c r="I421" s="476">
        <v>160320</v>
      </c>
      <c r="J421" s="583" t="s">
        <v>3595</v>
      </c>
      <c r="K421" s="475">
        <v>830</v>
      </c>
      <c r="L421" s="474">
        <v>1520</v>
      </c>
      <c r="M421" s="473" t="s">
        <v>50</v>
      </c>
      <c r="N421" s="475">
        <v>800</v>
      </c>
      <c r="O421" s="474">
        <v>1490</v>
      </c>
      <c r="P421" s="473" t="s">
        <v>50</v>
      </c>
      <c r="Q421" s="380"/>
      <c r="R421" s="392"/>
      <c r="S421" s="455"/>
      <c r="T421" s="1082"/>
      <c r="V421" s="593" t="s">
        <v>62</v>
      </c>
      <c r="W421" s="1032"/>
      <c r="X421" s="596" t="s">
        <v>62</v>
      </c>
      <c r="Y421" s="602"/>
      <c r="Z421" s="1035"/>
      <c r="AA421" s="593"/>
      <c r="AB421" s="1192"/>
      <c r="AC421" s="392"/>
      <c r="AD421" s="392"/>
      <c r="AE421" s="1082"/>
      <c r="AF421" s="464"/>
      <c r="AG421" s="1193"/>
      <c r="AH421" s="429" t="s">
        <v>52</v>
      </c>
      <c r="AI421" s="470">
        <v>2200</v>
      </c>
      <c r="AJ421" s="469">
        <v>2400</v>
      </c>
      <c r="AK421" s="471">
        <v>1500</v>
      </c>
      <c r="AL421" s="469">
        <v>1500</v>
      </c>
      <c r="AM421" s="1194"/>
      <c r="AN421" s="429" t="s">
        <v>51</v>
      </c>
      <c r="AO421" s="470">
        <v>2600</v>
      </c>
      <c r="AP421" s="469">
        <v>2900</v>
      </c>
      <c r="AQ421" s="468">
        <v>1800</v>
      </c>
      <c r="AR421" s="467">
        <v>1800</v>
      </c>
      <c r="AS421" s="1032"/>
      <c r="AT421" s="593" t="s">
        <v>25</v>
      </c>
      <c r="AU421" s="485"/>
      <c r="AV421" s="571"/>
      <c r="AW421" s="1032"/>
      <c r="AX421" s="1196"/>
      <c r="AY421" s="1032"/>
      <c r="AZ421" s="1199"/>
      <c r="BA421" s="1032"/>
      <c r="BB421" s="593"/>
      <c r="BC421" s="1032"/>
      <c r="BD421" s="1206">
        <v>0.06</v>
      </c>
      <c r="BE421" s="1032"/>
      <c r="BF421" s="466">
        <v>9</v>
      </c>
      <c r="BG421" s="1032"/>
      <c r="BH421" s="466">
        <v>30</v>
      </c>
      <c r="BI421" s="1032"/>
      <c r="BJ421" s="466">
        <v>10</v>
      </c>
      <c r="BK421" s="1032"/>
      <c r="BL421" s="1196"/>
      <c r="BM421" s="1032"/>
      <c r="BN421" s="1199"/>
      <c r="BO421" s="1032"/>
      <c r="BP421" s="1206">
        <v>0.98</v>
      </c>
      <c r="BQ421" s="457"/>
      <c r="BR421" s="412"/>
      <c r="BS421" s="581"/>
      <c r="BV421" s="1056"/>
    </row>
    <row r="422" spans="1:74" ht="12.75" customHeight="1">
      <c r="A422" s="1061"/>
      <c r="B422" s="1191"/>
      <c r="C422" s="1205"/>
      <c r="D422" s="389" t="s">
        <v>3519</v>
      </c>
      <c r="E422" s="388"/>
      <c r="F422" s="387">
        <v>163680</v>
      </c>
      <c r="G422" s="386"/>
      <c r="H422" s="387">
        <v>160320</v>
      </c>
      <c r="I422" s="386"/>
      <c r="J422" s="583" t="s">
        <v>3595</v>
      </c>
      <c r="K422" s="383">
        <v>1520</v>
      </c>
      <c r="L422" s="385"/>
      <c r="M422" s="384" t="s">
        <v>50</v>
      </c>
      <c r="N422" s="383">
        <v>1490</v>
      </c>
      <c r="O422" s="385"/>
      <c r="P422" s="384" t="s">
        <v>50</v>
      </c>
      <c r="Q422" s="380"/>
      <c r="R422" s="392"/>
      <c r="S422" s="487"/>
      <c r="T422" s="1082"/>
      <c r="V422" s="593">
        <v>668000</v>
      </c>
      <c r="W422" s="1032"/>
      <c r="X422" s="596">
        <v>6680</v>
      </c>
      <c r="Y422" s="485"/>
      <c r="Z422" s="1035"/>
      <c r="AA422" s="596"/>
      <c r="AB422" s="1192"/>
      <c r="AC422" s="392"/>
      <c r="AD422" s="392"/>
      <c r="AE422" s="1082"/>
      <c r="AF422" s="464"/>
      <c r="AG422" s="1193"/>
      <c r="AH422" s="586" t="s">
        <v>49</v>
      </c>
      <c r="AI422" s="462">
        <v>2100</v>
      </c>
      <c r="AJ422" s="461">
        <v>2300</v>
      </c>
      <c r="AK422" s="463">
        <v>1500</v>
      </c>
      <c r="AL422" s="461">
        <v>1500</v>
      </c>
      <c r="AM422" s="1194"/>
      <c r="AN422" s="586" t="s">
        <v>48</v>
      </c>
      <c r="AO422" s="462">
        <v>2400</v>
      </c>
      <c r="AP422" s="461">
        <v>2600</v>
      </c>
      <c r="AQ422" s="460">
        <v>1600</v>
      </c>
      <c r="AR422" s="459">
        <v>1600</v>
      </c>
      <c r="AS422" s="1032"/>
      <c r="AT422" s="593">
        <v>2440</v>
      </c>
      <c r="AU422" s="485"/>
      <c r="AV422" s="414"/>
      <c r="AW422" s="1032"/>
      <c r="AX422" s="1197"/>
      <c r="AY422" s="1032"/>
      <c r="AZ422" s="1200"/>
      <c r="BA422" s="1032"/>
      <c r="BB422" s="593"/>
      <c r="BC422" s="1032"/>
      <c r="BD422" s="1207"/>
      <c r="BE422" s="1032"/>
      <c r="BF422" s="604"/>
      <c r="BG422" s="1032"/>
      <c r="BH422" s="458" t="s">
        <v>3692</v>
      </c>
      <c r="BI422" s="1032"/>
      <c r="BJ422" s="458" t="s">
        <v>3692</v>
      </c>
      <c r="BK422" s="1032"/>
      <c r="BL422" s="1197"/>
      <c r="BM422" s="1032"/>
      <c r="BN422" s="1200"/>
      <c r="BO422" s="1032"/>
      <c r="BP422" s="1206"/>
      <c r="BQ422" s="457"/>
      <c r="BR422" s="412"/>
      <c r="BS422" s="581"/>
      <c r="BV422" s="1056"/>
    </row>
    <row r="423" spans="1:74" ht="12.75" customHeight="1">
      <c r="A423" s="1061"/>
      <c r="B423" s="1190" t="s">
        <v>3524</v>
      </c>
      <c r="C423" s="1076" t="s">
        <v>59</v>
      </c>
      <c r="D423" s="402" t="s">
        <v>3470</v>
      </c>
      <c r="E423" s="388"/>
      <c r="F423" s="401">
        <v>30280</v>
      </c>
      <c r="G423" s="400">
        <v>37200</v>
      </c>
      <c r="H423" s="401">
        <v>27140</v>
      </c>
      <c r="I423" s="400">
        <v>34060</v>
      </c>
      <c r="J423" s="583" t="s">
        <v>3595</v>
      </c>
      <c r="K423" s="399">
        <v>270</v>
      </c>
      <c r="L423" s="398">
        <v>330</v>
      </c>
      <c r="M423" s="397" t="s">
        <v>50</v>
      </c>
      <c r="N423" s="399">
        <v>240</v>
      </c>
      <c r="O423" s="398">
        <v>300</v>
      </c>
      <c r="P423" s="397" t="s">
        <v>50</v>
      </c>
      <c r="Q423" s="583" t="s">
        <v>3595</v>
      </c>
      <c r="R423" s="396">
        <v>6920</v>
      </c>
      <c r="S423" s="484">
        <v>60</v>
      </c>
      <c r="T423" s="1082"/>
      <c r="V423" s="488"/>
      <c r="W423" s="1032"/>
      <c r="X423" s="596"/>
      <c r="Y423" s="485"/>
      <c r="Z423" s="1035"/>
      <c r="AA423" s="596"/>
      <c r="AB423" s="1192"/>
      <c r="AC423" s="392"/>
      <c r="AD423" s="392"/>
      <c r="AE423" s="1082"/>
      <c r="AF423" s="464"/>
      <c r="AG423" s="1193" t="s">
        <v>3595</v>
      </c>
      <c r="AH423" s="483" t="s">
        <v>58</v>
      </c>
      <c r="AI423" s="482">
        <v>2300</v>
      </c>
      <c r="AJ423" s="481">
        <v>2500</v>
      </c>
      <c r="AK423" s="471">
        <v>1600</v>
      </c>
      <c r="AL423" s="469">
        <v>1600</v>
      </c>
      <c r="AM423" s="1194" t="s">
        <v>3595</v>
      </c>
      <c r="AN423" s="483" t="s">
        <v>57</v>
      </c>
      <c r="AO423" s="482">
        <v>5400</v>
      </c>
      <c r="AP423" s="481">
        <v>6000</v>
      </c>
      <c r="AQ423" s="468">
        <v>3700</v>
      </c>
      <c r="AR423" s="467">
        <v>3700</v>
      </c>
      <c r="AS423" s="1032"/>
      <c r="AT423" s="593"/>
      <c r="AU423" s="1194" t="s">
        <v>3595</v>
      </c>
      <c r="AV423" s="1209">
        <v>4500</v>
      </c>
      <c r="AW423" s="1032" t="s">
        <v>3595</v>
      </c>
      <c r="AX423" s="1195">
        <v>1420</v>
      </c>
      <c r="AY423" s="1032" t="s">
        <v>3595</v>
      </c>
      <c r="AZ423" s="1198">
        <v>20</v>
      </c>
      <c r="BA423" s="1032"/>
      <c r="BB423" s="593"/>
      <c r="BC423" s="1032" t="s">
        <v>3601</v>
      </c>
      <c r="BD423" s="1202" t="s">
        <v>56</v>
      </c>
      <c r="BE423" s="1032" t="s">
        <v>3601</v>
      </c>
      <c r="BF423" s="390"/>
      <c r="BG423" s="1032" t="s">
        <v>3601</v>
      </c>
      <c r="BH423" s="390"/>
      <c r="BI423" s="1032" t="s">
        <v>3601</v>
      </c>
      <c r="BJ423" s="390"/>
      <c r="BK423" s="1032" t="s">
        <v>3595</v>
      </c>
      <c r="BL423" s="1195">
        <v>1590</v>
      </c>
      <c r="BM423" s="1032" t="s">
        <v>8</v>
      </c>
      <c r="BN423" s="1198">
        <v>10</v>
      </c>
      <c r="BO423" s="1032"/>
      <c r="BP423" s="1202" t="s">
        <v>3693</v>
      </c>
      <c r="BQ423" s="457"/>
      <c r="BR423" s="412"/>
      <c r="BS423" s="581"/>
      <c r="BV423" s="1056"/>
    </row>
    <row r="424" spans="1:74" ht="12.75" customHeight="1">
      <c r="A424" s="1061"/>
      <c r="B424" s="1191"/>
      <c r="C424" s="1077"/>
      <c r="D424" s="478" t="s">
        <v>3469</v>
      </c>
      <c r="E424" s="388"/>
      <c r="F424" s="477">
        <v>37200</v>
      </c>
      <c r="G424" s="476">
        <v>93460</v>
      </c>
      <c r="H424" s="477">
        <v>34060</v>
      </c>
      <c r="I424" s="476">
        <v>90320</v>
      </c>
      <c r="J424" s="583" t="s">
        <v>3595</v>
      </c>
      <c r="K424" s="475">
        <v>330</v>
      </c>
      <c r="L424" s="474">
        <v>820</v>
      </c>
      <c r="M424" s="473" t="s">
        <v>50</v>
      </c>
      <c r="N424" s="475">
        <v>300</v>
      </c>
      <c r="O424" s="474">
        <v>790</v>
      </c>
      <c r="P424" s="473" t="s">
        <v>50</v>
      </c>
      <c r="Q424" s="583" t="s">
        <v>3595</v>
      </c>
      <c r="R424" s="383">
        <v>6920</v>
      </c>
      <c r="S424" s="480">
        <v>60</v>
      </c>
      <c r="T424" s="1082"/>
      <c r="V424" s="488"/>
      <c r="W424" s="1032"/>
      <c r="X424" s="596"/>
      <c r="Y424" s="485"/>
      <c r="Z424" s="1035"/>
      <c r="AA424" s="596"/>
      <c r="AB424" s="1192"/>
      <c r="AC424" s="392"/>
      <c r="AD424" s="392"/>
      <c r="AE424" s="1082"/>
      <c r="AF424" s="464"/>
      <c r="AG424" s="1193"/>
      <c r="AH424" s="429" t="s">
        <v>55</v>
      </c>
      <c r="AI424" s="470">
        <v>2200</v>
      </c>
      <c r="AJ424" s="469">
        <v>2400</v>
      </c>
      <c r="AK424" s="471">
        <v>1500</v>
      </c>
      <c r="AL424" s="469">
        <v>1500</v>
      </c>
      <c r="AM424" s="1194"/>
      <c r="AN424" s="429" t="s">
        <v>54</v>
      </c>
      <c r="AO424" s="470">
        <v>2900</v>
      </c>
      <c r="AP424" s="469">
        <v>3300</v>
      </c>
      <c r="AQ424" s="468">
        <v>2000</v>
      </c>
      <c r="AR424" s="467">
        <v>2000</v>
      </c>
      <c r="AS424" s="1032"/>
      <c r="AT424" s="593" t="s">
        <v>26</v>
      </c>
      <c r="AU424" s="1194"/>
      <c r="AV424" s="1210"/>
      <c r="AW424" s="1032"/>
      <c r="AX424" s="1196"/>
      <c r="AY424" s="1032"/>
      <c r="AZ424" s="1199"/>
      <c r="BA424" s="1032"/>
      <c r="BB424" s="593"/>
      <c r="BC424" s="1032"/>
      <c r="BD424" s="1203"/>
      <c r="BE424" s="1032"/>
      <c r="BF424" s="479">
        <v>840</v>
      </c>
      <c r="BG424" s="1032"/>
      <c r="BH424" s="479">
        <v>2760</v>
      </c>
      <c r="BI424" s="1032"/>
      <c r="BJ424" s="479">
        <v>1690</v>
      </c>
      <c r="BK424" s="1032"/>
      <c r="BL424" s="1196"/>
      <c r="BM424" s="1032"/>
      <c r="BN424" s="1199"/>
      <c r="BO424" s="1032"/>
      <c r="BP424" s="1203"/>
      <c r="BQ424" s="457"/>
      <c r="BR424" s="412"/>
      <c r="BS424" s="581"/>
      <c r="BV424" s="1056"/>
    </row>
    <row r="425" spans="1:74" ht="12.75" customHeight="1">
      <c r="A425" s="1061"/>
      <c r="B425" s="1191"/>
      <c r="C425" s="1204" t="s">
        <v>53</v>
      </c>
      <c r="D425" s="478" t="s">
        <v>3520</v>
      </c>
      <c r="E425" s="388"/>
      <c r="F425" s="477">
        <v>93460</v>
      </c>
      <c r="G425" s="476">
        <v>162690</v>
      </c>
      <c r="H425" s="477">
        <v>90320</v>
      </c>
      <c r="I425" s="476">
        <v>159550</v>
      </c>
      <c r="J425" s="583" t="s">
        <v>3595</v>
      </c>
      <c r="K425" s="475">
        <v>820</v>
      </c>
      <c r="L425" s="474">
        <v>1510</v>
      </c>
      <c r="M425" s="473" t="s">
        <v>50</v>
      </c>
      <c r="N425" s="475">
        <v>790</v>
      </c>
      <c r="O425" s="474">
        <v>1480</v>
      </c>
      <c r="P425" s="473" t="s">
        <v>50</v>
      </c>
      <c r="Q425" s="380"/>
      <c r="R425" s="392"/>
      <c r="S425" s="455"/>
      <c r="T425" s="1082"/>
      <c r="V425" s="488"/>
      <c r="W425" s="1032"/>
      <c r="X425" s="596"/>
      <c r="Y425" s="485"/>
      <c r="Z425" s="1035"/>
      <c r="AA425" s="596"/>
      <c r="AB425" s="1192"/>
      <c r="AC425" s="392"/>
      <c r="AD425" s="392"/>
      <c r="AE425" s="1082"/>
      <c r="AF425" s="464"/>
      <c r="AG425" s="1193"/>
      <c r="AH425" s="429" t="s">
        <v>52</v>
      </c>
      <c r="AI425" s="470">
        <v>2100</v>
      </c>
      <c r="AJ425" s="469">
        <v>2300</v>
      </c>
      <c r="AK425" s="471">
        <v>1400</v>
      </c>
      <c r="AL425" s="469">
        <v>1400</v>
      </c>
      <c r="AM425" s="1194"/>
      <c r="AN425" s="429" t="s">
        <v>51</v>
      </c>
      <c r="AO425" s="470">
        <v>2500</v>
      </c>
      <c r="AP425" s="469">
        <v>2800</v>
      </c>
      <c r="AQ425" s="468">
        <v>1800</v>
      </c>
      <c r="AR425" s="467">
        <v>1800</v>
      </c>
      <c r="AS425" s="1032"/>
      <c r="AT425" s="593">
        <v>2360</v>
      </c>
      <c r="AU425" s="485"/>
      <c r="AV425" s="571"/>
      <c r="AW425" s="1032"/>
      <c r="AX425" s="1196"/>
      <c r="AY425" s="1032"/>
      <c r="AZ425" s="1199"/>
      <c r="BA425" s="1032"/>
      <c r="BB425" s="593"/>
      <c r="BC425" s="1032"/>
      <c r="BD425" s="1206">
        <v>0.06</v>
      </c>
      <c r="BE425" s="1032"/>
      <c r="BF425" s="466">
        <v>8</v>
      </c>
      <c r="BG425" s="1032"/>
      <c r="BH425" s="466">
        <v>20</v>
      </c>
      <c r="BI425" s="1032"/>
      <c r="BJ425" s="466">
        <v>10</v>
      </c>
      <c r="BK425" s="1032"/>
      <c r="BL425" s="1196"/>
      <c r="BM425" s="1032"/>
      <c r="BN425" s="1199"/>
      <c r="BO425" s="1032"/>
      <c r="BP425" s="1206">
        <v>0.98</v>
      </c>
      <c r="BQ425" s="457"/>
      <c r="BR425" s="412"/>
      <c r="BS425" s="581"/>
      <c r="BV425" s="1056"/>
    </row>
    <row r="426" spans="1:74" ht="12.75" customHeight="1">
      <c r="A426" s="1061"/>
      <c r="B426" s="1191"/>
      <c r="C426" s="1205"/>
      <c r="D426" s="389" t="s">
        <v>3519</v>
      </c>
      <c r="E426" s="388"/>
      <c r="F426" s="387">
        <v>162690</v>
      </c>
      <c r="G426" s="386"/>
      <c r="H426" s="387">
        <v>159550</v>
      </c>
      <c r="I426" s="386"/>
      <c r="J426" s="583" t="s">
        <v>3595</v>
      </c>
      <c r="K426" s="383">
        <v>1510</v>
      </c>
      <c r="L426" s="385"/>
      <c r="M426" s="384" t="s">
        <v>50</v>
      </c>
      <c r="N426" s="383">
        <v>1480</v>
      </c>
      <c r="O426" s="385"/>
      <c r="P426" s="384" t="s">
        <v>50</v>
      </c>
      <c r="Q426" s="380"/>
      <c r="R426" s="392"/>
      <c r="S426" s="487"/>
      <c r="T426" s="1082"/>
      <c r="V426" s="488"/>
      <c r="W426" s="1032"/>
      <c r="X426" s="596"/>
      <c r="Y426" s="485"/>
      <c r="Z426" s="1035"/>
      <c r="AA426" s="596"/>
      <c r="AB426" s="1192"/>
      <c r="AC426" s="392"/>
      <c r="AD426" s="392"/>
      <c r="AE426" s="1082"/>
      <c r="AF426" s="464"/>
      <c r="AG426" s="1193"/>
      <c r="AH426" s="586" t="s">
        <v>49</v>
      </c>
      <c r="AI426" s="462">
        <v>2000</v>
      </c>
      <c r="AJ426" s="461">
        <v>2200</v>
      </c>
      <c r="AK426" s="463">
        <v>1400</v>
      </c>
      <c r="AL426" s="461">
        <v>1400</v>
      </c>
      <c r="AM426" s="1194"/>
      <c r="AN426" s="586" t="s">
        <v>48</v>
      </c>
      <c r="AO426" s="462">
        <v>2300</v>
      </c>
      <c r="AP426" s="461">
        <v>2500</v>
      </c>
      <c r="AQ426" s="460">
        <v>1600</v>
      </c>
      <c r="AR426" s="459">
        <v>1600</v>
      </c>
      <c r="AS426" s="1032"/>
      <c r="AT426" s="593"/>
      <c r="AU426" s="485"/>
      <c r="AV426" s="414"/>
      <c r="AW426" s="1032"/>
      <c r="AX426" s="1197"/>
      <c r="AY426" s="1032"/>
      <c r="AZ426" s="1200"/>
      <c r="BA426" s="1032"/>
      <c r="BB426" s="593"/>
      <c r="BC426" s="1032"/>
      <c r="BD426" s="1207"/>
      <c r="BE426" s="1032"/>
      <c r="BF426" s="604"/>
      <c r="BG426" s="1032"/>
      <c r="BH426" s="458" t="s">
        <v>3692</v>
      </c>
      <c r="BI426" s="1032"/>
      <c r="BJ426" s="458" t="s">
        <v>3692</v>
      </c>
      <c r="BK426" s="1032"/>
      <c r="BL426" s="1197"/>
      <c r="BM426" s="1032"/>
      <c r="BN426" s="1200"/>
      <c r="BO426" s="1032"/>
      <c r="BP426" s="1206"/>
      <c r="BQ426" s="457"/>
      <c r="BR426" s="412"/>
      <c r="BS426" s="581"/>
      <c r="BV426" s="1056"/>
    </row>
    <row r="427" spans="1:74" ht="12.75" customHeight="1">
      <c r="A427" s="1061"/>
      <c r="B427" s="1190" t="s">
        <v>3523</v>
      </c>
      <c r="C427" s="1076" t="s">
        <v>59</v>
      </c>
      <c r="D427" s="402" t="s">
        <v>3470</v>
      </c>
      <c r="E427" s="388"/>
      <c r="F427" s="401">
        <v>30280</v>
      </c>
      <c r="G427" s="400">
        <v>37200</v>
      </c>
      <c r="H427" s="401">
        <v>27340</v>
      </c>
      <c r="I427" s="400">
        <v>34260</v>
      </c>
      <c r="J427" s="583" t="s">
        <v>3595</v>
      </c>
      <c r="K427" s="399">
        <v>270</v>
      </c>
      <c r="L427" s="398">
        <v>330</v>
      </c>
      <c r="M427" s="397" t="s">
        <v>50</v>
      </c>
      <c r="N427" s="399">
        <v>240</v>
      </c>
      <c r="O427" s="398">
        <v>300</v>
      </c>
      <c r="P427" s="397" t="s">
        <v>50</v>
      </c>
      <c r="Q427" s="583" t="s">
        <v>3595</v>
      </c>
      <c r="R427" s="396">
        <v>6920</v>
      </c>
      <c r="S427" s="484">
        <v>60</v>
      </c>
      <c r="T427" s="1082"/>
      <c r="V427" s="488"/>
      <c r="W427" s="1032"/>
      <c r="X427" s="596"/>
      <c r="Y427" s="485"/>
      <c r="Z427" s="1035"/>
      <c r="AA427" s="596"/>
      <c r="AB427" s="1192"/>
      <c r="AC427" s="392"/>
      <c r="AD427" s="392"/>
      <c r="AE427" s="1082"/>
      <c r="AF427" s="464"/>
      <c r="AG427" s="1193" t="s">
        <v>3595</v>
      </c>
      <c r="AH427" s="483" t="s">
        <v>58</v>
      </c>
      <c r="AI427" s="482">
        <v>2100</v>
      </c>
      <c r="AJ427" s="481">
        <v>2400</v>
      </c>
      <c r="AK427" s="471">
        <v>1500</v>
      </c>
      <c r="AL427" s="469">
        <v>1500</v>
      </c>
      <c r="AM427" s="1194" t="s">
        <v>3595</v>
      </c>
      <c r="AN427" s="483" t="s">
        <v>57</v>
      </c>
      <c r="AO427" s="482">
        <v>4800</v>
      </c>
      <c r="AP427" s="481">
        <v>5400</v>
      </c>
      <c r="AQ427" s="468">
        <v>3400</v>
      </c>
      <c r="AR427" s="467">
        <v>3400</v>
      </c>
      <c r="AS427" s="1032"/>
      <c r="AT427" s="593" t="s">
        <v>27</v>
      </c>
      <c r="AU427" s="1194" t="s">
        <v>3595</v>
      </c>
      <c r="AV427" s="1209">
        <v>4500</v>
      </c>
      <c r="AW427" s="1032" t="s">
        <v>3595</v>
      </c>
      <c r="AX427" s="1195">
        <v>1330</v>
      </c>
      <c r="AY427" s="1032" t="s">
        <v>3595</v>
      </c>
      <c r="AZ427" s="1198">
        <v>20</v>
      </c>
      <c r="BA427" s="1032"/>
      <c r="BB427" s="593"/>
      <c r="BC427" s="1032" t="s">
        <v>3601</v>
      </c>
      <c r="BD427" s="1202" t="s">
        <v>56</v>
      </c>
      <c r="BE427" s="1032" t="s">
        <v>3601</v>
      </c>
      <c r="BF427" s="390"/>
      <c r="BG427" s="1032" t="s">
        <v>3601</v>
      </c>
      <c r="BH427" s="390"/>
      <c r="BI427" s="1032" t="s">
        <v>3601</v>
      </c>
      <c r="BJ427" s="390"/>
      <c r="BK427" s="1032" t="s">
        <v>3595</v>
      </c>
      <c r="BL427" s="1195">
        <v>1490</v>
      </c>
      <c r="BM427" s="1032" t="s">
        <v>8</v>
      </c>
      <c r="BN427" s="1198">
        <v>10</v>
      </c>
      <c r="BO427" s="1032"/>
      <c r="BP427" s="1202" t="s">
        <v>3693</v>
      </c>
      <c r="BQ427" s="457"/>
      <c r="BR427" s="412"/>
      <c r="BS427" s="581"/>
      <c r="BV427" s="1056"/>
    </row>
    <row r="428" spans="1:74" ht="12.75" customHeight="1">
      <c r="A428" s="1061"/>
      <c r="B428" s="1191"/>
      <c r="C428" s="1077"/>
      <c r="D428" s="478" t="s">
        <v>3469</v>
      </c>
      <c r="E428" s="388"/>
      <c r="F428" s="477">
        <v>37200</v>
      </c>
      <c r="G428" s="476">
        <v>93460</v>
      </c>
      <c r="H428" s="477">
        <v>34260</v>
      </c>
      <c r="I428" s="476">
        <v>90520</v>
      </c>
      <c r="J428" s="583" t="s">
        <v>3595</v>
      </c>
      <c r="K428" s="475">
        <v>330</v>
      </c>
      <c r="L428" s="474">
        <v>820</v>
      </c>
      <c r="M428" s="473" t="s">
        <v>50</v>
      </c>
      <c r="N428" s="475">
        <v>300</v>
      </c>
      <c r="O428" s="474">
        <v>790</v>
      </c>
      <c r="P428" s="473" t="s">
        <v>50</v>
      </c>
      <c r="Q428" s="583" t="s">
        <v>3595</v>
      </c>
      <c r="R428" s="383">
        <v>6920</v>
      </c>
      <c r="S428" s="480">
        <v>60</v>
      </c>
      <c r="T428" s="1082"/>
      <c r="V428" s="488"/>
      <c r="W428" s="1032"/>
      <c r="X428" s="596"/>
      <c r="Y428" s="485"/>
      <c r="Z428" s="1035"/>
      <c r="AA428" s="596"/>
      <c r="AB428" s="1192"/>
      <c r="AC428" s="392"/>
      <c r="AD428" s="392"/>
      <c r="AE428" s="1082"/>
      <c r="AF428" s="464"/>
      <c r="AG428" s="1193"/>
      <c r="AH428" s="429" t="s">
        <v>55</v>
      </c>
      <c r="AI428" s="470">
        <v>2000</v>
      </c>
      <c r="AJ428" s="469">
        <v>2300</v>
      </c>
      <c r="AK428" s="471">
        <v>1400</v>
      </c>
      <c r="AL428" s="469">
        <v>1400</v>
      </c>
      <c r="AM428" s="1194"/>
      <c r="AN428" s="429" t="s">
        <v>54</v>
      </c>
      <c r="AO428" s="470">
        <v>2600</v>
      </c>
      <c r="AP428" s="469">
        <v>2900</v>
      </c>
      <c r="AQ428" s="468">
        <v>1800</v>
      </c>
      <c r="AR428" s="467">
        <v>1800</v>
      </c>
      <c r="AS428" s="1032"/>
      <c r="AT428" s="593">
        <v>2150</v>
      </c>
      <c r="AU428" s="1194"/>
      <c r="AV428" s="1210"/>
      <c r="AW428" s="1032"/>
      <c r="AX428" s="1196"/>
      <c r="AY428" s="1032"/>
      <c r="AZ428" s="1199"/>
      <c r="BA428" s="1032"/>
      <c r="BB428" s="593"/>
      <c r="BC428" s="1032"/>
      <c r="BD428" s="1203"/>
      <c r="BE428" s="1032"/>
      <c r="BF428" s="479">
        <v>790</v>
      </c>
      <c r="BG428" s="1032"/>
      <c r="BH428" s="479">
        <v>2590</v>
      </c>
      <c r="BI428" s="1032"/>
      <c r="BJ428" s="479">
        <v>1580</v>
      </c>
      <c r="BK428" s="1032"/>
      <c r="BL428" s="1196"/>
      <c r="BM428" s="1032"/>
      <c r="BN428" s="1199"/>
      <c r="BO428" s="1032"/>
      <c r="BP428" s="1203"/>
      <c r="BQ428" s="457"/>
      <c r="BR428" s="412"/>
      <c r="BS428" s="581"/>
      <c r="BV428" s="1056"/>
    </row>
    <row r="429" spans="1:74" ht="12.75" customHeight="1">
      <c r="A429" s="1061"/>
      <c r="B429" s="1191"/>
      <c r="C429" s="1204" t="s">
        <v>53</v>
      </c>
      <c r="D429" s="478" t="s">
        <v>3520</v>
      </c>
      <c r="E429" s="388"/>
      <c r="F429" s="477">
        <v>93460</v>
      </c>
      <c r="G429" s="476">
        <v>162690</v>
      </c>
      <c r="H429" s="477">
        <v>90520</v>
      </c>
      <c r="I429" s="476">
        <v>159750</v>
      </c>
      <c r="J429" s="583" t="s">
        <v>3595</v>
      </c>
      <c r="K429" s="475">
        <v>820</v>
      </c>
      <c r="L429" s="474">
        <v>1510</v>
      </c>
      <c r="M429" s="473" t="s">
        <v>50</v>
      </c>
      <c r="N429" s="475">
        <v>790</v>
      </c>
      <c r="O429" s="474">
        <v>1480</v>
      </c>
      <c r="P429" s="473" t="s">
        <v>50</v>
      </c>
      <c r="Q429" s="380"/>
      <c r="R429" s="392"/>
      <c r="S429" s="455"/>
      <c r="T429" s="1082"/>
      <c r="V429" s="593"/>
      <c r="W429" s="1032"/>
      <c r="X429" s="596"/>
      <c r="Y429" s="485"/>
      <c r="Z429" s="1035"/>
      <c r="AA429" s="596"/>
      <c r="AB429" s="1192"/>
      <c r="AC429" s="392"/>
      <c r="AD429" s="392"/>
      <c r="AE429" s="1082"/>
      <c r="AF429" s="464"/>
      <c r="AG429" s="1193"/>
      <c r="AH429" s="429" t="s">
        <v>52</v>
      </c>
      <c r="AI429" s="470">
        <v>1900</v>
      </c>
      <c r="AJ429" s="469">
        <v>2100</v>
      </c>
      <c r="AK429" s="471">
        <v>1300</v>
      </c>
      <c r="AL429" s="469">
        <v>1300</v>
      </c>
      <c r="AM429" s="1194"/>
      <c r="AN429" s="429" t="s">
        <v>51</v>
      </c>
      <c r="AO429" s="470">
        <v>2300</v>
      </c>
      <c r="AP429" s="469">
        <v>2500</v>
      </c>
      <c r="AQ429" s="468">
        <v>1600</v>
      </c>
      <c r="AR429" s="467">
        <v>1600</v>
      </c>
      <c r="AS429" s="1032"/>
      <c r="AT429" s="593"/>
      <c r="AU429" s="485"/>
      <c r="AV429" s="571"/>
      <c r="AW429" s="1032"/>
      <c r="AX429" s="1196"/>
      <c r="AY429" s="1032"/>
      <c r="AZ429" s="1199"/>
      <c r="BA429" s="1032"/>
      <c r="BB429" s="593"/>
      <c r="BC429" s="1032"/>
      <c r="BD429" s="1206">
        <v>7.0000000000000007E-2</v>
      </c>
      <c r="BE429" s="1032"/>
      <c r="BF429" s="466">
        <v>8</v>
      </c>
      <c r="BG429" s="1032"/>
      <c r="BH429" s="466">
        <v>20</v>
      </c>
      <c r="BI429" s="1032"/>
      <c r="BJ429" s="466">
        <v>10</v>
      </c>
      <c r="BK429" s="1032"/>
      <c r="BL429" s="1196"/>
      <c r="BM429" s="1032"/>
      <c r="BN429" s="1199"/>
      <c r="BO429" s="1032"/>
      <c r="BP429" s="1206">
        <v>0.98</v>
      </c>
      <c r="BQ429" s="457"/>
      <c r="BR429" s="412"/>
      <c r="BS429" s="581"/>
      <c r="BV429" s="1056"/>
    </row>
    <row r="430" spans="1:74" ht="12.75" customHeight="1">
      <c r="A430" s="1061"/>
      <c r="B430" s="1191"/>
      <c r="C430" s="1205"/>
      <c r="D430" s="389" t="s">
        <v>3519</v>
      </c>
      <c r="E430" s="388"/>
      <c r="F430" s="387">
        <v>162690</v>
      </c>
      <c r="G430" s="386"/>
      <c r="H430" s="387">
        <v>159750</v>
      </c>
      <c r="I430" s="386"/>
      <c r="J430" s="583" t="s">
        <v>3595</v>
      </c>
      <c r="K430" s="383">
        <v>1510</v>
      </c>
      <c r="L430" s="385"/>
      <c r="M430" s="384" t="s">
        <v>50</v>
      </c>
      <c r="N430" s="383">
        <v>1480</v>
      </c>
      <c r="O430" s="385"/>
      <c r="P430" s="384" t="s">
        <v>50</v>
      </c>
      <c r="Q430" s="380"/>
      <c r="R430" s="392"/>
      <c r="S430" s="487"/>
      <c r="T430" s="1082"/>
      <c r="V430" s="593"/>
      <c r="W430" s="1032"/>
      <c r="X430" s="596"/>
      <c r="Y430" s="485"/>
      <c r="Z430" s="1035"/>
      <c r="AA430" s="596"/>
      <c r="AB430" s="1192"/>
      <c r="AC430" s="392"/>
      <c r="AD430" s="392"/>
      <c r="AE430" s="1082"/>
      <c r="AF430" s="464"/>
      <c r="AG430" s="1193"/>
      <c r="AH430" s="586" t="s">
        <v>49</v>
      </c>
      <c r="AI430" s="462">
        <v>1800</v>
      </c>
      <c r="AJ430" s="461">
        <v>2000</v>
      </c>
      <c r="AK430" s="463">
        <v>1300</v>
      </c>
      <c r="AL430" s="461">
        <v>1300</v>
      </c>
      <c r="AM430" s="1194"/>
      <c r="AN430" s="586" t="s">
        <v>48</v>
      </c>
      <c r="AO430" s="462">
        <v>2000</v>
      </c>
      <c r="AP430" s="461">
        <v>2300</v>
      </c>
      <c r="AQ430" s="460">
        <v>1400</v>
      </c>
      <c r="AR430" s="459">
        <v>1400</v>
      </c>
      <c r="AS430" s="1032"/>
      <c r="AT430" s="593"/>
      <c r="AU430" s="485"/>
      <c r="AV430" s="414"/>
      <c r="AW430" s="1032"/>
      <c r="AX430" s="1197"/>
      <c r="AY430" s="1032"/>
      <c r="AZ430" s="1200"/>
      <c r="BA430" s="1032"/>
      <c r="BB430" s="593"/>
      <c r="BC430" s="1032"/>
      <c r="BD430" s="1207"/>
      <c r="BE430" s="1032"/>
      <c r="BF430" s="604"/>
      <c r="BG430" s="1032"/>
      <c r="BH430" s="458" t="s">
        <v>3692</v>
      </c>
      <c r="BI430" s="1032"/>
      <c r="BJ430" s="458" t="s">
        <v>3692</v>
      </c>
      <c r="BK430" s="1032"/>
      <c r="BL430" s="1197"/>
      <c r="BM430" s="1032"/>
      <c r="BN430" s="1200"/>
      <c r="BO430" s="1032"/>
      <c r="BP430" s="1206"/>
      <c r="BQ430" s="457"/>
      <c r="BR430" s="412"/>
      <c r="BS430" s="581"/>
      <c r="BV430" s="1056"/>
    </row>
    <row r="431" spans="1:74" ht="12.75" customHeight="1">
      <c r="A431" s="1061"/>
      <c r="B431" s="1190" t="s">
        <v>3522</v>
      </c>
      <c r="C431" s="1076" t="s">
        <v>59</v>
      </c>
      <c r="D431" s="402" t="s">
        <v>3470</v>
      </c>
      <c r="E431" s="388"/>
      <c r="F431" s="401">
        <v>29480</v>
      </c>
      <c r="G431" s="400">
        <v>36400</v>
      </c>
      <c r="H431" s="401">
        <v>26710</v>
      </c>
      <c r="I431" s="400">
        <v>33630</v>
      </c>
      <c r="J431" s="583" t="s">
        <v>3595</v>
      </c>
      <c r="K431" s="399">
        <v>270</v>
      </c>
      <c r="L431" s="398">
        <v>330</v>
      </c>
      <c r="M431" s="397" t="s">
        <v>50</v>
      </c>
      <c r="N431" s="399">
        <v>240</v>
      </c>
      <c r="O431" s="398">
        <v>300</v>
      </c>
      <c r="P431" s="397" t="s">
        <v>50</v>
      </c>
      <c r="Q431" s="583" t="s">
        <v>3595</v>
      </c>
      <c r="R431" s="396">
        <v>6920</v>
      </c>
      <c r="S431" s="484">
        <v>60</v>
      </c>
      <c r="T431" s="1082"/>
      <c r="V431" s="593"/>
      <c r="W431" s="1032"/>
      <c r="X431" s="596"/>
      <c r="Y431" s="485"/>
      <c r="Z431" s="1035"/>
      <c r="AA431" s="596"/>
      <c r="AB431" s="1192"/>
      <c r="AC431" s="392"/>
      <c r="AD431" s="392"/>
      <c r="AE431" s="1082"/>
      <c r="AF431" s="464"/>
      <c r="AG431" s="1193" t="s">
        <v>3595</v>
      </c>
      <c r="AH431" s="483" t="s">
        <v>58</v>
      </c>
      <c r="AI431" s="482">
        <v>2300</v>
      </c>
      <c r="AJ431" s="481">
        <v>2500</v>
      </c>
      <c r="AK431" s="471">
        <v>1600</v>
      </c>
      <c r="AL431" s="469">
        <v>1600</v>
      </c>
      <c r="AM431" s="1194" t="s">
        <v>3595</v>
      </c>
      <c r="AN431" s="483" t="s">
        <v>57</v>
      </c>
      <c r="AO431" s="482">
        <v>5400</v>
      </c>
      <c r="AP431" s="481">
        <v>6000</v>
      </c>
      <c r="AQ431" s="468">
        <v>3700</v>
      </c>
      <c r="AR431" s="467">
        <v>3700</v>
      </c>
      <c r="AS431" s="1032"/>
      <c r="AT431" s="1208" t="s">
        <v>61</v>
      </c>
      <c r="AU431" s="1194" t="s">
        <v>3595</v>
      </c>
      <c r="AV431" s="1209">
        <v>4500</v>
      </c>
      <c r="AW431" s="1032" t="s">
        <v>3595</v>
      </c>
      <c r="AX431" s="1195">
        <v>1260</v>
      </c>
      <c r="AY431" s="1032" t="s">
        <v>3595</v>
      </c>
      <c r="AZ431" s="1198">
        <v>10</v>
      </c>
      <c r="BA431" s="1032"/>
      <c r="BB431" s="1208"/>
      <c r="BC431" s="1032" t="s">
        <v>3601</v>
      </c>
      <c r="BD431" s="1202" t="s">
        <v>56</v>
      </c>
      <c r="BE431" s="1032" t="s">
        <v>3601</v>
      </c>
      <c r="BF431" s="390"/>
      <c r="BG431" s="1032" t="s">
        <v>3601</v>
      </c>
      <c r="BH431" s="390"/>
      <c r="BI431" s="1032" t="s">
        <v>3601</v>
      </c>
      <c r="BJ431" s="390"/>
      <c r="BK431" s="1032" t="s">
        <v>3595</v>
      </c>
      <c r="BL431" s="1195">
        <v>1400</v>
      </c>
      <c r="BM431" s="1032" t="s">
        <v>8</v>
      </c>
      <c r="BN431" s="1198">
        <v>10</v>
      </c>
      <c r="BO431" s="1032"/>
      <c r="BP431" s="1202" t="s">
        <v>3693</v>
      </c>
      <c r="BQ431" s="457"/>
      <c r="BR431" s="412"/>
      <c r="BS431" s="581"/>
      <c r="BV431" s="1056"/>
    </row>
    <row r="432" spans="1:74" ht="12.75" customHeight="1">
      <c r="A432" s="1061"/>
      <c r="B432" s="1191"/>
      <c r="C432" s="1077"/>
      <c r="D432" s="478" t="s">
        <v>3469</v>
      </c>
      <c r="E432" s="388"/>
      <c r="F432" s="477">
        <v>36400</v>
      </c>
      <c r="G432" s="476">
        <v>92660</v>
      </c>
      <c r="H432" s="477">
        <v>33630</v>
      </c>
      <c r="I432" s="476">
        <v>89890</v>
      </c>
      <c r="J432" s="583" t="s">
        <v>3595</v>
      </c>
      <c r="K432" s="475">
        <v>330</v>
      </c>
      <c r="L432" s="474">
        <v>820</v>
      </c>
      <c r="M432" s="473" t="s">
        <v>50</v>
      </c>
      <c r="N432" s="475">
        <v>300</v>
      </c>
      <c r="O432" s="474">
        <v>790</v>
      </c>
      <c r="P432" s="473" t="s">
        <v>50</v>
      </c>
      <c r="Q432" s="583" t="s">
        <v>3595</v>
      </c>
      <c r="R432" s="383">
        <v>6920</v>
      </c>
      <c r="S432" s="480">
        <v>60</v>
      </c>
      <c r="T432" s="1082"/>
      <c r="V432" s="593"/>
      <c r="W432" s="1032"/>
      <c r="X432" s="596"/>
      <c r="Y432" s="485"/>
      <c r="Z432" s="1035"/>
      <c r="AA432" s="596"/>
      <c r="AB432" s="1192"/>
      <c r="AC432" s="392"/>
      <c r="AD432" s="392"/>
      <c r="AE432" s="1082"/>
      <c r="AF432" s="464"/>
      <c r="AG432" s="1193"/>
      <c r="AH432" s="429" t="s">
        <v>55</v>
      </c>
      <c r="AI432" s="470">
        <v>2200</v>
      </c>
      <c r="AJ432" s="469">
        <v>2400</v>
      </c>
      <c r="AK432" s="471">
        <v>1500</v>
      </c>
      <c r="AL432" s="469">
        <v>1500</v>
      </c>
      <c r="AM432" s="1194"/>
      <c r="AN432" s="429" t="s">
        <v>54</v>
      </c>
      <c r="AO432" s="470">
        <v>2900</v>
      </c>
      <c r="AP432" s="469">
        <v>3300</v>
      </c>
      <c r="AQ432" s="468">
        <v>2000</v>
      </c>
      <c r="AR432" s="467">
        <v>2000</v>
      </c>
      <c r="AS432" s="1032"/>
      <c r="AT432" s="1208"/>
      <c r="AU432" s="1194"/>
      <c r="AV432" s="1210"/>
      <c r="AW432" s="1032"/>
      <c r="AX432" s="1196"/>
      <c r="AY432" s="1032"/>
      <c r="AZ432" s="1199"/>
      <c r="BA432" s="1032"/>
      <c r="BB432" s="1208"/>
      <c r="BC432" s="1032"/>
      <c r="BD432" s="1203"/>
      <c r="BE432" s="1032"/>
      <c r="BF432" s="479">
        <v>740</v>
      </c>
      <c r="BG432" s="1032"/>
      <c r="BH432" s="479">
        <v>2440</v>
      </c>
      <c r="BI432" s="1032"/>
      <c r="BJ432" s="479">
        <v>1490</v>
      </c>
      <c r="BK432" s="1032"/>
      <c r="BL432" s="1196"/>
      <c r="BM432" s="1032"/>
      <c r="BN432" s="1199"/>
      <c r="BO432" s="1032"/>
      <c r="BP432" s="1203"/>
      <c r="BQ432" s="457"/>
      <c r="BR432" s="412"/>
      <c r="BS432" s="581"/>
      <c r="BV432" s="1056"/>
    </row>
    <row r="433" spans="1:87" ht="12.75" customHeight="1">
      <c r="A433" s="1061"/>
      <c r="B433" s="1191"/>
      <c r="C433" s="1204" t="s">
        <v>53</v>
      </c>
      <c r="D433" s="478" t="s">
        <v>3520</v>
      </c>
      <c r="E433" s="388"/>
      <c r="F433" s="477">
        <v>92660</v>
      </c>
      <c r="G433" s="476">
        <v>161890</v>
      </c>
      <c r="H433" s="477">
        <v>89890</v>
      </c>
      <c r="I433" s="476">
        <v>159120</v>
      </c>
      <c r="J433" s="583" t="s">
        <v>3595</v>
      </c>
      <c r="K433" s="475">
        <v>820</v>
      </c>
      <c r="L433" s="474">
        <v>1510</v>
      </c>
      <c r="M433" s="473" t="s">
        <v>50</v>
      </c>
      <c r="N433" s="475">
        <v>790</v>
      </c>
      <c r="O433" s="474">
        <v>1480</v>
      </c>
      <c r="P433" s="473" t="s">
        <v>50</v>
      </c>
      <c r="Q433" s="380"/>
      <c r="R433" s="392"/>
      <c r="S433" s="455"/>
      <c r="T433" s="1082"/>
      <c r="V433" s="593"/>
      <c r="W433" s="1032"/>
      <c r="X433" s="596"/>
      <c r="Y433" s="485"/>
      <c r="Z433" s="1035"/>
      <c r="AA433" s="596"/>
      <c r="AB433" s="1192"/>
      <c r="AC433" s="392"/>
      <c r="AD433" s="392"/>
      <c r="AE433" s="1082"/>
      <c r="AF433" s="464"/>
      <c r="AG433" s="1193"/>
      <c r="AH433" s="429" t="s">
        <v>52</v>
      </c>
      <c r="AI433" s="470">
        <v>2100</v>
      </c>
      <c r="AJ433" s="469">
        <v>2300</v>
      </c>
      <c r="AK433" s="471">
        <v>1400</v>
      </c>
      <c r="AL433" s="469">
        <v>1400</v>
      </c>
      <c r="AM433" s="1194"/>
      <c r="AN433" s="429" t="s">
        <v>51</v>
      </c>
      <c r="AO433" s="470">
        <v>2500</v>
      </c>
      <c r="AP433" s="469">
        <v>2800</v>
      </c>
      <c r="AQ433" s="468">
        <v>1800</v>
      </c>
      <c r="AR433" s="467">
        <v>1800</v>
      </c>
      <c r="AS433" s="1032"/>
      <c r="AT433" s="593"/>
      <c r="AU433" s="485"/>
      <c r="AV433" s="571"/>
      <c r="AW433" s="1032"/>
      <c r="AX433" s="1196"/>
      <c r="AY433" s="1032"/>
      <c r="AZ433" s="1199"/>
      <c r="BA433" s="1032"/>
      <c r="BB433" s="593"/>
      <c r="BC433" s="1032"/>
      <c r="BD433" s="1206">
        <v>7.0000000000000007E-2</v>
      </c>
      <c r="BE433" s="1032"/>
      <c r="BF433" s="466">
        <v>7</v>
      </c>
      <c r="BG433" s="1032"/>
      <c r="BH433" s="466">
        <v>20</v>
      </c>
      <c r="BI433" s="1032"/>
      <c r="BJ433" s="466">
        <v>10</v>
      </c>
      <c r="BK433" s="1032"/>
      <c r="BL433" s="1196"/>
      <c r="BM433" s="1032"/>
      <c r="BN433" s="1199"/>
      <c r="BO433" s="1032"/>
      <c r="BP433" s="1206">
        <v>0.99</v>
      </c>
      <c r="BQ433" s="457"/>
      <c r="BR433" s="412"/>
      <c r="BS433" s="581"/>
      <c r="BV433" s="1056"/>
    </row>
    <row r="434" spans="1:87" ht="12.75" customHeight="1">
      <c r="A434" s="1061"/>
      <c r="B434" s="1191"/>
      <c r="C434" s="1205"/>
      <c r="D434" s="389" t="s">
        <v>3519</v>
      </c>
      <c r="E434" s="388"/>
      <c r="F434" s="387">
        <v>161890</v>
      </c>
      <c r="G434" s="386"/>
      <c r="H434" s="387">
        <v>159120</v>
      </c>
      <c r="I434" s="386"/>
      <c r="J434" s="583" t="s">
        <v>3595</v>
      </c>
      <c r="K434" s="383">
        <v>1510</v>
      </c>
      <c r="L434" s="385"/>
      <c r="M434" s="384" t="s">
        <v>50</v>
      </c>
      <c r="N434" s="383">
        <v>1480</v>
      </c>
      <c r="O434" s="385"/>
      <c r="P434" s="384" t="s">
        <v>50</v>
      </c>
      <c r="Q434" s="380"/>
      <c r="R434" s="392"/>
      <c r="S434" s="487"/>
      <c r="T434" s="1082"/>
      <c r="V434" s="593"/>
      <c r="W434" s="1032"/>
      <c r="X434" s="596"/>
      <c r="Y434" s="485"/>
      <c r="Z434" s="1035"/>
      <c r="AA434" s="596"/>
      <c r="AB434" s="1192"/>
      <c r="AC434" s="392"/>
      <c r="AD434" s="392"/>
      <c r="AE434" s="1082"/>
      <c r="AF434" s="464"/>
      <c r="AG434" s="1193"/>
      <c r="AH434" s="586" t="s">
        <v>49</v>
      </c>
      <c r="AI434" s="462">
        <v>1900</v>
      </c>
      <c r="AJ434" s="461">
        <v>2100</v>
      </c>
      <c r="AK434" s="463">
        <v>1300</v>
      </c>
      <c r="AL434" s="461">
        <v>1300</v>
      </c>
      <c r="AM434" s="1194"/>
      <c r="AN434" s="586" t="s">
        <v>48</v>
      </c>
      <c r="AO434" s="462">
        <v>2300</v>
      </c>
      <c r="AP434" s="461">
        <v>2500</v>
      </c>
      <c r="AQ434" s="460">
        <v>1600</v>
      </c>
      <c r="AR434" s="459">
        <v>1600</v>
      </c>
      <c r="AS434" s="1032"/>
      <c r="AT434" s="593"/>
      <c r="AU434" s="485"/>
      <c r="AV434" s="414"/>
      <c r="AW434" s="1032"/>
      <c r="AX434" s="1197"/>
      <c r="AY434" s="1032"/>
      <c r="AZ434" s="1200"/>
      <c r="BA434" s="1032"/>
      <c r="BB434" s="593"/>
      <c r="BC434" s="1032"/>
      <c r="BD434" s="1207"/>
      <c r="BE434" s="1032"/>
      <c r="BF434" s="604"/>
      <c r="BG434" s="1032"/>
      <c r="BH434" s="458" t="s">
        <v>3692</v>
      </c>
      <c r="BI434" s="1032"/>
      <c r="BJ434" s="458" t="s">
        <v>3692</v>
      </c>
      <c r="BK434" s="1032"/>
      <c r="BL434" s="1197"/>
      <c r="BM434" s="1032"/>
      <c r="BN434" s="1200"/>
      <c r="BO434" s="1032"/>
      <c r="BP434" s="1206"/>
      <c r="BQ434" s="457"/>
      <c r="BR434" s="412"/>
      <c r="BS434" s="581"/>
      <c r="BV434" s="1056"/>
    </row>
    <row r="435" spans="1:87" ht="12.75" customHeight="1">
      <c r="A435" s="1061"/>
      <c r="B435" s="1201" t="s">
        <v>3521</v>
      </c>
      <c r="C435" s="1076" t="s">
        <v>59</v>
      </c>
      <c r="D435" s="402" t="s">
        <v>3470</v>
      </c>
      <c r="E435" s="388"/>
      <c r="F435" s="401">
        <v>28760</v>
      </c>
      <c r="G435" s="400">
        <v>35680</v>
      </c>
      <c r="H435" s="401">
        <v>26140</v>
      </c>
      <c r="I435" s="400">
        <v>33060</v>
      </c>
      <c r="J435" s="583" t="s">
        <v>3595</v>
      </c>
      <c r="K435" s="399">
        <v>260</v>
      </c>
      <c r="L435" s="398">
        <v>320</v>
      </c>
      <c r="M435" s="397" t="s">
        <v>50</v>
      </c>
      <c r="N435" s="399">
        <v>230</v>
      </c>
      <c r="O435" s="398">
        <v>290</v>
      </c>
      <c r="P435" s="397" t="s">
        <v>50</v>
      </c>
      <c r="Q435" s="583" t="s">
        <v>3595</v>
      </c>
      <c r="R435" s="396">
        <v>6920</v>
      </c>
      <c r="S435" s="484">
        <v>60</v>
      </c>
      <c r="T435" s="1082"/>
      <c r="V435" s="593"/>
      <c r="W435" s="1032"/>
      <c r="X435" s="596"/>
      <c r="Y435" s="485"/>
      <c r="Z435" s="1035"/>
      <c r="AA435" s="596"/>
      <c r="AB435" s="1192"/>
      <c r="AC435" s="392"/>
      <c r="AD435" s="392"/>
      <c r="AE435" s="1082"/>
      <c r="AF435" s="464"/>
      <c r="AG435" s="1193" t="s">
        <v>3595</v>
      </c>
      <c r="AH435" s="483" t="s">
        <v>58</v>
      </c>
      <c r="AI435" s="482">
        <v>2200</v>
      </c>
      <c r="AJ435" s="481">
        <v>2400</v>
      </c>
      <c r="AK435" s="471">
        <v>1500</v>
      </c>
      <c r="AL435" s="469">
        <v>1500</v>
      </c>
      <c r="AM435" s="1194" t="s">
        <v>3595</v>
      </c>
      <c r="AN435" s="483" t="s">
        <v>57</v>
      </c>
      <c r="AO435" s="482">
        <v>4800</v>
      </c>
      <c r="AP435" s="481">
        <v>5400</v>
      </c>
      <c r="AQ435" s="468">
        <v>3400</v>
      </c>
      <c r="AR435" s="467">
        <v>3400</v>
      </c>
      <c r="AS435" s="1032"/>
      <c r="AT435" s="593"/>
      <c r="AU435" s="1194" t="s">
        <v>3595</v>
      </c>
      <c r="AV435" s="1209">
        <v>4500</v>
      </c>
      <c r="AW435" s="1032" t="s">
        <v>3595</v>
      </c>
      <c r="AX435" s="1195">
        <v>1180</v>
      </c>
      <c r="AY435" s="1032" t="s">
        <v>3595</v>
      </c>
      <c r="AZ435" s="1198">
        <v>10</v>
      </c>
      <c r="BA435" s="1032"/>
      <c r="BB435" s="593"/>
      <c r="BC435" s="1032" t="s">
        <v>3601</v>
      </c>
      <c r="BD435" s="1202" t="s">
        <v>56</v>
      </c>
      <c r="BE435" s="1032" t="s">
        <v>3601</v>
      </c>
      <c r="BF435" s="390"/>
      <c r="BG435" s="1032" t="s">
        <v>3601</v>
      </c>
      <c r="BH435" s="390"/>
      <c r="BI435" s="1032" t="s">
        <v>3601</v>
      </c>
      <c r="BJ435" s="390"/>
      <c r="BK435" s="1032" t="s">
        <v>3595</v>
      </c>
      <c r="BL435" s="1195">
        <v>1320</v>
      </c>
      <c r="BM435" s="1032" t="s">
        <v>8</v>
      </c>
      <c r="BN435" s="1198">
        <v>10</v>
      </c>
      <c r="BO435" s="394"/>
      <c r="BP435" s="1202" t="s">
        <v>3693</v>
      </c>
      <c r="BQ435" s="457"/>
      <c r="BR435" s="412"/>
      <c r="BS435" s="581"/>
      <c r="BV435" s="1056"/>
    </row>
    <row r="436" spans="1:87" ht="12.75" customHeight="1">
      <c r="A436" s="1061"/>
      <c r="B436" s="1191"/>
      <c r="C436" s="1077"/>
      <c r="D436" s="478" t="s">
        <v>3469</v>
      </c>
      <c r="E436" s="388"/>
      <c r="F436" s="477">
        <v>35680</v>
      </c>
      <c r="G436" s="476">
        <v>91930</v>
      </c>
      <c r="H436" s="477">
        <v>33060</v>
      </c>
      <c r="I436" s="476">
        <v>89320</v>
      </c>
      <c r="J436" s="583" t="s">
        <v>3595</v>
      </c>
      <c r="K436" s="475">
        <v>320</v>
      </c>
      <c r="L436" s="474">
        <v>810</v>
      </c>
      <c r="M436" s="473" t="s">
        <v>50</v>
      </c>
      <c r="N436" s="475">
        <v>290</v>
      </c>
      <c r="O436" s="474">
        <v>780</v>
      </c>
      <c r="P436" s="473" t="s">
        <v>50</v>
      </c>
      <c r="Q436" s="583" t="s">
        <v>3595</v>
      </c>
      <c r="R436" s="383">
        <v>6920</v>
      </c>
      <c r="S436" s="480">
        <v>60</v>
      </c>
      <c r="T436" s="1082"/>
      <c r="V436" s="593"/>
      <c r="W436" s="1032"/>
      <c r="X436" s="596"/>
      <c r="Y436" s="485"/>
      <c r="Z436" s="1035"/>
      <c r="AA436" s="596"/>
      <c r="AB436" s="1192"/>
      <c r="AC436" s="392"/>
      <c r="AD436" s="392"/>
      <c r="AE436" s="1082"/>
      <c r="AF436" s="464"/>
      <c r="AG436" s="1193"/>
      <c r="AH436" s="429" t="s">
        <v>55</v>
      </c>
      <c r="AI436" s="470">
        <v>2100</v>
      </c>
      <c r="AJ436" s="469">
        <v>2300</v>
      </c>
      <c r="AK436" s="471">
        <v>1400</v>
      </c>
      <c r="AL436" s="469">
        <v>1400</v>
      </c>
      <c r="AM436" s="1194"/>
      <c r="AN436" s="429" t="s">
        <v>54</v>
      </c>
      <c r="AO436" s="470">
        <v>2600</v>
      </c>
      <c r="AP436" s="469">
        <v>2900</v>
      </c>
      <c r="AQ436" s="468">
        <v>1800</v>
      </c>
      <c r="AR436" s="467">
        <v>1800</v>
      </c>
      <c r="AS436" s="1032"/>
      <c r="AT436" s="593"/>
      <c r="AU436" s="1194"/>
      <c r="AV436" s="1210"/>
      <c r="AW436" s="1032"/>
      <c r="AX436" s="1196"/>
      <c r="AY436" s="1032"/>
      <c r="AZ436" s="1199"/>
      <c r="BA436" s="1032"/>
      <c r="BB436" s="593"/>
      <c r="BC436" s="1032"/>
      <c r="BD436" s="1203"/>
      <c r="BE436" s="1032"/>
      <c r="BF436" s="479">
        <v>700</v>
      </c>
      <c r="BG436" s="1032"/>
      <c r="BH436" s="479">
        <v>2300</v>
      </c>
      <c r="BI436" s="1032"/>
      <c r="BJ436" s="479">
        <v>1410</v>
      </c>
      <c r="BK436" s="1032"/>
      <c r="BL436" s="1196"/>
      <c r="BM436" s="1032"/>
      <c r="BN436" s="1199"/>
      <c r="BO436" s="394"/>
      <c r="BP436" s="1203"/>
      <c r="BQ436" s="457"/>
      <c r="BR436" s="412"/>
      <c r="BS436" s="581"/>
      <c r="BV436" s="1056"/>
    </row>
    <row r="437" spans="1:87" ht="12.75" customHeight="1">
      <c r="A437" s="1061"/>
      <c r="B437" s="1191"/>
      <c r="C437" s="1204" t="s">
        <v>53</v>
      </c>
      <c r="D437" s="478" t="s">
        <v>3520</v>
      </c>
      <c r="E437" s="388"/>
      <c r="F437" s="477">
        <v>91930</v>
      </c>
      <c r="G437" s="476">
        <v>161160</v>
      </c>
      <c r="H437" s="477">
        <v>89320</v>
      </c>
      <c r="I437" s="476">
        <v>158550</v>
      </c>
      <c r="J437" s="583" t="s">
        <v>3595</v>
      </c>
      <c r="K437" s="475">
        <v>810</v>
      </c>
      <c r="L437" s="474">
        <v>1500</v>
      </c>
      <c r="M437" s="473" t="s">
        <v>50</v>
      </c>
      <c r="N437" s="475">
        <v>780</v>
      </c>
      <c r="O437" s="474">
        <v>1470</v>
      </c>
      <c r="P437" s="473" t="s">
        <v>50</v>
      </c>
      <c r="Q437" s="380"/>
      <c r="R437" s="392"/>
      <c r="S437" s="455"/>
      <c r="T437" s="1082"/>
      <c r="V437" s="593"/>
      <c r="W437" s="1032"/>
      <c r="X437" s="596"/>
      <c r="Y437" s="485"/>
      <c r="Z437" s="1035"/>
      <c r="AA437" s="596"/>
      <c r="AB437" s="1192"/>
      <c r="AC437" s="392"/>
      <c r="AD437" s="392"/>
      <c r="AE437" s="1082"/>
      <c r="AF437" s="464"/>
      <c r="AG437" s="1193"/>
      <c r="AH437" s="429" t="s">
        <v>52</v>
      </c>
      <c r="AI437" s="470">
        <v>1900</v>
      </c>
      <c r="AJ437" s="469">
        <v>2100</v>
      </c>
      <c r="AK437" s="471">
        <v>1300</v>
      </c>
      <c r="AL437" s="469">
        <v>1300</v>
      </c>
      <c r="AM437" s="1194"/>
      <c r="AN437" s="429" t="s">
        <v>51</v>
      </c>
      <c r="AO437" s="470">
        <v>2300</v>
      </c>
      <c r="AP437" s="469">
        <v>2500</v>
      </c>
      <c r="AQ437" s="468">
        <v>1600</v>
      </c>
      <c r="AR437" s="467">
        <v>1600</v>
      </c>
      <c r="AS437" s="1032"/>
      <c r="AT437" s="593"/>
      <c r="AU437" s="485"/>
      <c r="AV437" s="571"/>
      <c r="AW437" s="1032"/>
      <c r="AX437" s="1196"/>
      <c r="AY437" s="1032"/>
      <c r="AZ437" s="1199"/>
      <c r="BA437" s="1032"/>
      <c r="BB437" s="593"/>
      <c r="BC437" s="1032"/>
      <c r="BD437" s="1206">
        <v>7.0000000000000007E-2</v>
      </c>
      <c r="BE437" s="1032"/>
      <c r="BF437" s="466">
        <v>7</v>
      </c>
      <c r="BG437" s="1032"/>
      <c r="BH437" s="466">
        <v>20</v>
      </c>
      <c r="BI437" s="1032"/>
      <c r="BJ437" s="466">
        <v>10</v>
      </c>
      <c r="BK437" s="1032"/>
      <c r="BL437" s="1196"/>
      <c r="BM437" s="1032"/>
      <c r="BN437" s="1199"/>
      <c r="BO437" s="394"/>
      <c r="BP437" s="1206">
        <v>0.99</v>
      </c>
      <c r="BQ437" s="457"/>
      <c r="BR437" s="412"/>
      <c r="BS437" s="581"/>
      <c r="BV437" s="1056"/>
    </row>
    <row r="438" spans="1:87" ht="12.75" customHeight="1">
      <c r="A438" s="1075"/>
      <c r="B438" s="1191"/>
      <c r="C438" s="1205"/>
      <c r="D438" s="389" t="s">
        <v>3519</v>
      </c>
      <c r="E438" s="388"/>
      <c r="F438" s="387">
        <v>161160</v>
      </c>
      <c r="G438" s="386"/>
      <c r="H438" s="387">
        <v>158550</v>
      </c>
      <c r="I438" s="386"/>
      <c r="J438" s="583" t="s">
        <v>3595</v>
      </c>
      <c r="K438" s="383">
        <v>1500</v>
      </c>
      <c r="L438" s="385"/>
      <c r="M438" s="384" t="s">
        <v>50</v>
      </c>
      <c r="N438" s="383">
        <v>1470</v>
      </c>
      <c r="O438" s="385"/>
      <c r="P438" s="384" t="s">
        <v>50</v>
      </c>
      <c r="Q438" s="380"/>
      <c r="R438" s="392"/>
      <c r="S438" s="456"/>
      <c r="T438" s="1082"/>
      <c r="V438" s="594"/>
      <c r="W438" s="1032"/>
      <c r="X438" s="597"/>
      <c r="Y438" s="485"/>
      <c r="Z438" s="1035"/>
      <c r="AA438" s="597"/>
      <c r="AB438" s="1192"/>
      <c r="AC438" s="392"/>
      <c r="AD438" s="392"/>
      <c r="AE438" s="1082"/>
      <c r="AF438" s="464"/>
      <c r="AG438" s="1193"/>
      <c r="AH438" s="586" t="s">
        <v>49</v>
      </c>
      <c r="AI438" s="462">
        <v>1800</v>
      </c>
      <c r="AJ438" s="461">
        <v>2000</v>
      </c>
      <c r="AK438" s="504">
        <v>1300</v>
      </c>
      <c r="AL438" s="461">
        <v>1300</v>
      </c>
      <c r="AM438" s="1194"/>
      <c r="AN438" s="586" t="s">
        <v>48</v>
      </c>
      <c r="AO438" s="462">
        <v>2000</v>
      </c>
      <c r="AP438" s="461">
        <v>2300</v>
      </c>
      <c r="AQ438" s="503">
        <v>1400</v>
      </c>
      <c r="AR438" s="459">
        <v>1400</v>
      </c>
      <c r="AS438" s="1032"/>
      <c r="AT438" s="594"/>
      <c r="AU438" s="485"/>
      <c r="AV438" s="414"/>
      <c r="AW438" s="1032"/>
      <c r="AX438" s="1197"/>
      <c r="AY438" s="1032"/>
      <c r="AZ438" s="1200"/>
      <c r="BA438" s="1032"/>
      <c r="BB438" s="594"/>
      <c r="BC438" s="1032"/>
      <c r="BD438" s="1207"/>
      <c r="BE438" s="1032"/>
      <c r="BF438" s="604"/>
      <c r="BG438" s="1032"/>
      <c r="BH438" s="458" t="s">
        <v>3692</v>
      </c>
      <c r="BI438" s="1032"/>
      <c r="BJ438" s="458" t="s">
        <v>3692</v>
      </c>
      <c r="BK438" s="1032"/>
      <c r="BL438" s="1197"/>
      <c r="BM438" s="1032"/>
      <c r="BN438" s="1200"/>
      <c r="BO438" s="394"/>
      <c r="BP438" s="1207"/>
      <c r="BQ438" s="457"/>
      <c r="BR438" s="412"/>
      <c r="BS438" s="581"/>
      <c r="BV438" s="1056"/>
    </row>
    <row r="439" spans="1:87" s="403" customFormat="1" ht="12.75" customHeight="1">
      <c r="A439" s="1060" t="s">
        <v>3612</v>
      </c>
      <c r="B439" s="1201" t="s">
        <v>3538</v>
      </c>
      <c r="C439" s="1076" t="s">
        <v>59</v>
      </c>
      <c r="D439" s="402" t="s">
        <v>3470</v>
      </c>
      <c r="E439" s="388"/>
      <c r="F439" s="401">
        <v>215210</v>
      </c>
      <c r="G439" s="400">
        <v>221950</v>
      </c>
      <c r="H439" s="401">
        <v>169160</v>
      </c>
      <c r="I439" s="400">
        <v>175900</v>
      </c>
      <c r="J439" s="583" t="s">
        <v>3595</v>
      </c>
      <c r="K439" s="399">
        <v>2120</v>
      </c>
      <c r="L439" s="398">
        <v>2180</v>
      </c>
      <c r="M439" s="397" t="s">
        <v>50</v>
      </c>
      <c r="N439" s="399">
        <v>1660</v>
      </c>
      <c r="O439" s="398">
        <v>1720</v>
      </c>
      <c r="P439" s="397" t="s">
        <v>50</v>
      </c>
      <c r="Q439" s="583" t="s">
        <v>3595</v>
      </c>
      <c r="R439" s="396">
        <v>6740</v>
      </c>
      <c r="S439" s="484">
        <v>60</v>
      </c>
      <c r="T439" s="1082" t="s">
        <v>8</v>
      </c>
      <c r="U439" s="581"/>
      <c r="V439" s="592"/>
      <c r="W439" s="1032" t="s">
        <v>3595</v>
      </c>
      <c r="X439" s="595"/>
      <c r="Y439" s="485"/>
      <c r="Z439" s="1035" t="s">
        <v>3697</v>
      </c>
      <c r="AA439" s="595"/>
      <c r="AB439" s="1032" t="s">
        <v>3595</v>
      </c>
      <c r="AC439" s="1213">
        <v>46640</v>
      </c>
      <c r="AD439" s="496"/>
      <c r="AE439" s="1032" t="s">
        <v>3595</v>
      </c>
      <c r="AF439" s="1198">
        <v>390</v>
      </c>
      <c r="AG439" s="1194" t="s">
        <v>3595</v>
      </c>
      <c r="AH439" s="483" t="s">
        <v>58</v>
      </c>
      <c r="AI439" s="482">
        <v>13800</v>
      </c>
      <c r="AJ439" s="481">
        <v>15200</v>
      </c>
      <c r="AK439" s="502">
        <v>9700</v>
      </c>
      <c r="AL439" s="481">
        <v>9700</v>
      </c>
      <c r="AM439" s="1194" t="s">
        <v>3595</v>
      </c>
      <c r="AN439" s="483" t="s">
        <v>57</v>
      </c>
      <c r="AO439" s="482">
        <v>31600</v>
      </c>
      <c r="AP439" s="481">
        <v>35200</v>
      </c>
      <c r="AQ439" s="501">
        <v>22100</v>
      </c>
      <c r="AR439" s="500">
        <v>22100</v>
      </c>
      <c r="AS439" s="1032" t="s">
        <v>8</v>
      </c>
      <c r="AT439" s="593"/>
      <c r="AU439" s="1194" t="s">
        <v>3595</v>
      </c>
      <c r="AV439" s="1209">
        <v>4500</v>
      </c>
      <c r="AW439" s="1032" t="s">
        <v>3595</v>
      </c>
      <c r="AX439" s="1195">
        <v>21180</v>
      </c>
      <c r="AY439" s="1032" t="s">
        <v>3595</v>
      </c>
      <c r="AZ439" s="1198">
        <v>210</v>
      </c>
      <c r="BA439" s="1032" t="s">
        <v>3601</v>
      </c>
      <c r="BB439" s="592"/>
      <c r="BC439" s="1032" t="s">
        <v>3601</v>
      </c>
      <c r="BD439" s="1202" t="s">
        <v>56</v>
      </c>
      <c r="BE439" s="1032" t="s">
        <v>3601</v>
      </c>
      <c r="BF439" s="390"/>
      <c r="BG439" s="1032" t="s">
        <v>3601</v>
      </c>
      <c r="BH439" s="390"/>
      <c r="BI439" s="1032" t="s">
        <v>3601</v>
      </c>
      <c r="BJ439" s="390"/>
      <c r="BK439" s="1032" t="s">
        <v>3595</v>
      </c>
      <c r="BL439" s="1195">
        <v>23220</v>
      </c>
      <c r="BM439" s="1032" t="s">
        <v>8</v>
      </c>
      <c r="BN439" s="1198">
        <v>230</v>
      </c>
      <c r="BO439" s="1032"/>
      <c r="BP439" s="1202" t="s">
        <v>3693</v>
      </c>
      <c r="BQ439" s="457"/>
      <c r="BR439" s="412"/>
      <c r="BS439" s="406"/>
      <c r="BT439" s="580"/>
      <c r="BU439" s="580"/>
      <c r="BV439" s="1056"/>
      <c r="BW439" s="364"/>
      <c r="BX439" s="364"/>
      <c r="BY439" s="364"/>
      <c r="BZ439" s="364"/>
      <c r="CA439" s="364"/>
      <c r="CB439" s="364"/>
      <c r="CC439" s="364"/>
      <c r="CD439" s="364"/>
      <c r="CE439" s="364"/>
      <c r="CF439" s="364"/>
      <c r="CG439" s="364"/>
      <c r="CH439" s="364"/>
      <c r="CI439" s="364"/>
    </row>
    <row r="440" spans="1:87" s="403" customFormat="1" ht="12.75" customHeight="1">
      <c r="A440" s="1061"/>
      <c r="B440" s="1191"/>
      <c r="C440" s="1077"/>
      <c r="D440" s="478" t="s">
        <v>3469</v>
      </c>
      <c r="E440" s="388"/>
      <c r="F440" s="477">
        <v>221950</v>
      </c>
      <c r="G440" s="476">
        <v>277000</v>
      </c>
      <c r="H440" s="477">
        <v>175900</v>
      </c>
      <c r="I440" s="476">
        <v>230950</v>
      </c>
      <c r="J440" s="583" t="s">
        <v>3595</v>
      </c>
      <c r="K440" s="475">
        <v>2180</v>
      </c>
      <c r="L440" s="474">
        <v>2650</v>
      </c>
      <c r="M440" s="473" t="s">
        <v>50</v>
      </c>
      <c r="N440" s="475">
        <v>1720</v>
      </c>
      <c r="O440" s="474">
        <v>2190</v>
      </c>
      <c r="P440" s="473" t="s">
        <v>50</v>
      </c>
      <c r="Q440" s="583" t="s">
        <v>3595</v>
      </c>
      <c r="R440" s="383">
        <v>6740</v>
      </c>
      <c r="S440" s="480">
        <v>60</v>
      </c>
      <c r="T440" s="1082"/>
      <c r="U440" s="581"/>
      <c r="V440" s="593"/>
      <c r="W440" s="1032"/>
      <c r="X440" s="596"/>
      <c r="Y440" s="485"/>
      <c r="Z440" s="1035"/>
      <c r="AA440" s="596"/>
      <c r="AB440" s="1032"/>
      <c r="AC440" s="1214"/>
      <c r="AD440" s="495">
        <v>44960</v>
      </c>
      <c r="AE440" s="1032"/>
      <c r="AF440" s="1199"/>
      <c r="AG440" s="1194"/>
      <c r="AH440" s="429" t="s">
        <v>55</v>
      </c>
      <c r="AI440" s="470">
        <v>13200</v>
      </c>
      <c r="AJ440" s="469">
        <v>14500</v>
      </c>
      <c r="AK440" s="499">
        <v>9200</v>
      </c>
      <c r="AL440" s="469">
        <v>9200</v>
      </c>
      <c r="AM440" s="1194"/>
      <c r="AN440" s="429" t="s">
        <v>54</v>
      </c>
      <c r="AO440" s="470">
        <v>17400</v>
      </c>
      <c r="AP440" s="469">
        <v>19400</v>
      </c>
      <c r="AQ440" s="498">
        <v>12200</v>
      </c>
      <c r="AR440" s="467">
        <v>12200</v>
      </c>
      <c r="AS440" s="1032"/>
      <c r="AT440" s="593"/>
      <c r="AU440" s="1194"/>
      <c r="AV440" s="1210"/>
      <c r="AW440" s="1032"/>
      <c r="AX440" s="1196"/>
      <c r="AY440" s="1032"/>
      <c r="AZ440" s="1199"/>
      <c r="BA440" s="1032"/>
      <c r="BB440" s="593"/>
      <c r="BC440" s="1032"/>
      <c r="BD440" s="1203"/>
      <c r="BE440" s="1032"/>
      <c r="BF440" s="479">
        <v>12720</v>
      </c>
      <c r="BG440" s="1032"/>
      <c r="BH440" s="479">
        <v>40490</v>
      </c>
      <c r="BI440" s="1032"/>
      <c r="BJ440" s="479">
        <v>24370</v>
      </c>
      <c r="BK440" s="1032"/>
      <c r="BL440" s="1196"/>
      <c r="BM440" s="1032"/>
      <c r="BN440" s="1199"/>
      <c r="BO440" s="1032"/>
      <c r="BP440" s="1203"/>
      <c r="BQ440" s="457"/>
      <c r="BR440" s="412"/>
      <c r="BS440" s="406"/>
      <c r="BT440" s="580"/>
      <c r="BU440" s="580"/>
      <c r="BV440" s="1056"/>
      <c r="BW440" s="364"/>
      <c r="BX440" s="364"/>
      <c r="BY440" s="364"/>
      <c r="BZ440" s="364"/>
      <c r="CA440" s="364"/>
      <c r="CB440" s="364"/>
      <c r="CC440" s="364"/>
      <c r="CD440" s="364"/>
      <c r="CE440" s="364"/>
      <c r="CF440" s="364"/>
      <c r="CG440" s="364"/>
      <c r="CH440" s="364"/>
      <c r="CI440" s="364"/>
    </row>
    <row r="441" spans="1:87" s="403" customFormat="1" ht="12.75" customHeight="1">
      <c r="A441" s="1061"/>
      <c r="B441" s="1191"/>
      <c r="C441" s="1204" t="s">
        <v>53</v>
      </c>
      <c r="D441" s="478" t="s">
        <v>3520</v>
      </c>
      <c r="E441" s="388"/>
      <c r="F441" s="477">
        <v>277000</v>
      </c>
      <c r="G441" s="476">
        <v>344490</v>
      </c>
      <c r="H441" s="477">
        <v>230950</v>
      </c>
      <c r="I441" s="476">
        <v>298440</v>
      </c>
      <c r="J441" s="583" t="s">
        <v>3595</v>
      </c>
      <c r="K441" s="475">
        <v>2650</v>
      </c>
      <c r="L441" s="474">
        <v>3330</v>
      </c>
      <c r="M441" s="473" t="s">
        <v>50</v>
      </c>
      <c r="N441" s="475">
        <v>2190</v>
      </c>
      <c r="O441" s="474">
        <v>2870</v>
      </c>
      <c r="P441" s="473" t="s">
        <v>50</v>
      </c>
      <c r="Q441" s="380"/>
      <c r="R441" s="392"/>
      <c r="S441" s="455"/>
      <c r="T441" s="1082"/>
      <c r="U441" s="581"/>
      <c r="V441" s="593"/>
      <c r="W441" s="1032"/>
      <c r="X441" s="596"/>
      <c r="Y441" s="485"/>
      <c r="Z441" s="1035"/>
      <c r="AA441" s="596"/>
      <c r="AB441" s="1032" t="s">
        <v>3595</v>
      </c>
      <c r="AC441" s="1211">
        <v>44960</v>
      </c>
      <c r="AD441" s="493"/>
      <c r="AE441" s="1032"/>
      <c r="AF441" s="1199"/>
      <c r="AG441" s="1194"/>
      <c r="AH441" s="429" t="s">
        <v>52</v>
      </c>
      <c r="AI441" s="470">
        <v>12500</v>
      </c>
      <c r="AJ441" s="469">
        <v>13700</v>
      </c>
      <c r="AK441" s="499">
        <v>8700</v>
      </c>
      <c r="AL441" s="469">
        <v>8700</v>
      </c>
      <c r="AM441" s="1194"/>
      <c r="AN441" s="429" t="s">
        <v>51</v>
      </c>
      <c r="AO441" s="470">
        <v>15200</v>
      </c>
      <c r="AP441" s="469">
        <v>16900</v>
      </c>
      <c r="AQ441" s="498">
        <v>10600</v>
      </c>
      <c r="AR441" s="467">
        <v>10600</v>
      </c>
      <c r="AS441" s="1032"/>
      <c r="AT441" s="593"/>
      <c r="AU441" s="485"/>
      <c r="AV441" s="571"/>
      <c r="AW441" s="1032"/>
      <c r="AX441" s="1196"/>
      <c r="AY441" s="1032"/>
      <c r="AZ441" s="1199"/>
      <c r="BA441" s="1032"/>
      <c r="BB441" s="593"/>
      <c r="BC441" s="1032"/>
      <c r="BD441" s="1206">
        <v>0.05</v>
      </c>
      <c r="BE441" s="1032"/>
      <c r="BF441" s="466">
        <v>120</v>
      </c>
      <c r="BG441" s="1032"/>
      <c r="BH441" s="466">
        <v>400</v>
      </c>
      <c r="BI441" s="1032"/>
      <c r="BJ441" s="466">
        <v>240</v>
      </c>
      <c r="BK441" s="1032"/>
      <c r="BL441" s="1196"/>
      <c r="BM441" s="1032"/>
      <c r="BN441" s="1199"/>
      <c r="BO441" s="1032"/>
      <c r="BP441" s="1206">
        <v>0.61</v>
      </c>
      <c r="BQ441" s="457"/>
      <c r="BR441" s="412"/>
      <c r="BS441" s="406"/>
      <c r="BT441" s="580"/>
      <c r="BU441" s="580"/>
      <c r="BV441" s="1056"/>
      <c r="BW441" s="364"/>
      <c r="BX441" s="364"/>
      <c r="BY441" s="364"/>
      <c r="BZ441" s="364"/>
      <c r="CA441" s="364"/>
      <c r="CB441" s="364"/>
      <c r="CC441" s="364"/>
      <c r="CD441" s="364"/>
      <c r="CE441" s="364"/>
      <c r="CF441" s="364"/>
      <c r="CG441" s="364"/>
      <c r="CH441" s="364"/>
      <c r="CI441" s="364"/>
    </row>
    <row r="442" spans="1:87" s="403" customFormat="1" ht="12.75" customHeight="1">
      <c r="A442" s="1061"/>
      <c r="B442" s="1191"/>
      <c r="C442" s="1205"/>
      <c r="D442" s="389" t="s">
        <v>3519</v>
      </c>
      <c r="E442" s="388"/>
      <c r="F442" s="387">
        <v>344490</v>
      </c>
      <c r="G442" s="386"/>
      <c r="H442" s="387">
        <v>298440</v>
      </c>
      <c r="I442" s="386"/>
      <c r="J442" s="583" t="s">
        <v>3595</v>
      </c>
      <c r="K442" s="383">
        <v>3330</v>
      </c>
      <c r="L442" s="385"/>
      <c r="M442" s="384" t="s">
        <v>50</v>
      </c>
      <c r="N442" s="383">
        <v>2870</v>
      </c>
      <c r="O442" s="385"/>
      <c r="P442" s="384" t="s">
        <v>50</v>
      </c>
      <c r="Q442" s="380"/>
      <c r="R442" s="392"/>
      <c r="S442" s="487"/>
      <c r="T442" s="1082"/>
      <c r="U442" s="581"/>
      <c r="V442" s="593"/>
      <c r="W442" s="1032"/>
      <c r="X442" s="596"/>
      <c r="Y442" s="485"/>
      <c r="Z442" s="1035"/>
      <c r="AA442" s="596"/>
      <c r="AB442" s="1032"/>
      <c r="AC442" s="1212"/>
      <c r="AD442" s="492"/>
      <c r="AE442" s="1032"/>
      <c r="AF442" s="1200"/>
      <c r="AG442" s="1194"/>
      <c r="AH442" s="586" t="s">
        <v>49</v>
      </c>
      <c r="AI442" s="462">
        <v>11800</v>
      </c>
      <c r="AJ442" s="461">
        <v>13000</v>
      </c>
      <c r="AK442" s="463">
        <v>8200</v>
      </c>
      <c r="AL442" s="461">
        <v>8200</v>
      </c>
      <c r="AM442" s="1194"/>
      <c r="AN442" s="586" t="s">
        <v>48</v>
      </c>
      <c r="AO442" s="462">
        <v>13600</v>
      </c>
      <c r="AP442" s="461">
        <v>15100</v>
      </c>
      <c r="AQ442" s="460">
        <v>9500</v>
      </c>
      <c r="AR442" s="459">
        <v>9500</v>
      </c>
      <c r="AS442" s="1032"/>
      <c r="AT442" s="593"/>
      <c r="AU442" s="485"/>
      <c r="AV442" s="414"/>
      <c r="AW442" s="1032"/>
      <c r="AX442" s="1197"/>
      <c r="AY442" s="1032"/>
      <c r="AZ442" s="1200"/>
      <c r="BA442" s="1032"/>
      <c r="BB442" s="593"/>
      <c r="BC442" s="1032"/>
      <c r="BD442" s="1207"/>
      <c r="BE442" s="1032"/>
      <c r="BF442" s="604"/>
      <c r="BG442" s="1032"/>
      <c r="BH442" s="458" t="s">
        <v>3692</v>
      </c>
      <c r="BI442" s="1032"/>
      <c r="BJ442" s="458" t="s">
        <v>3692</v>
      </c>
      <c r="BK442" s="1032"/>
      <c r="BL442" s="1197"/>
      <c r="BM442" s="1032"/>
      <c r="BN442" s="1200"/>
      <c r="BO442" s="1032"/>
      <c r="BP442" s="1206"/>
      <c r="BQ442" s="457"/>
      <c r="BR442" s="412"/>
      <c r="BS442" s="406"/>
      <c r="BT442" s="580"/>
      <c r="BU442" s="580"/>
      <c r="BV442" s="1056"/>
      <c r="BW442" s="364"/>
      <c r="BX442" s="364"/>
      <c r="BY442" s="364"/>
      <c r="BZ442" s="364"/>
      <c r="CA442" s="364"/>
      <c r="CB442" s="364"/>
      <c r="CC442" s="364"/>
      <c r="CD442" s="364"/>
      <c r="CE442" s="364"/>
      <c r="CF442" s="364"/>
      <c r="CG442" s="364"/>
      <c r="CH442" s="364"/>
      <c r="CI442" s="364"/>
    </row>
    <row r="443" spans="1:87" s="403" customFormat="1" ht="12.75" customHeight="1">
      <c r="A443" s="1061"/>
      <c r="B443" s="1201" t="s">
        <v>3537</v>
      </c>
      <c r="C443" s="1076" t="s">
        <v>59</v>
      </c>
      <c r="D443" s="402" t="s">
        <v>3470</v>
      </c>
      <c r="E443" s="388"/>
      <c r="F443" s="401">
        <v>116730</v>
      </c>
      <c r="G443" s="400">
        <v>123470</v>
      </c>
      <c r="H443" s="401">
        <v>93710</v>
      </c>
      <c r="I443" s="400">
        <v>100450</v>
      </c>
      <c r="J443" s="583" t="s">
        <v>3595</v>
      </c>
      <c r="K443" s="399">
        <v>1140</v>
      </c>
      <c r="L443" s="398">
        <v>1200</v>
      </c>
      <c r="M443" s="397" t="s">
        <v>50</v>
      </c>
      <c r="N443" s="399">
        <v>910</v>
      </c>
      <c r="O443" s="398">
        <v>970</v>
      </c>
      <c r="P443" s="397" t="s">
        <v>50</v>
      </c>
      <c r="Q443" s="583" t="s">
        <v>3595</v>
      </c>
      <c r="R443" s="396">
        <v>6740</v>
      </c>
      <c r="S443" s="484">
        <v>60</v>
      </c>
      <c r="T443" s="1082"/>
      <c r="U443" s="581"/>
      <c r="V443" s="593"/>
      <c r="W443" s="1032"/>
      <c r="X443" s="596"/>
      <c r="Y443" s="485"/>
      <c r="Z443" s="1035"/>
      <c r="AA443" s="596"/>
      <c r="AB443" s="1032" t="s">
        <v>3595</v>
      </c>
      <c r="AC443" s="1213">
        <v>26670</v>
      </c>
      <c r="AD443" s="496"/>
      <c r="AE443" s="1032" t="s">
        <v>3595</v>
      </c>
      <c r="AF443" s="1198">
        <v>190</v>
      </c>
      <c r="AG443" s="1194" t="s">
        <v>3595</v>
      </c>
      <c r="AH443" s="483" t="s">
        <v>58</v>
      </c>
      <c r="AI443" s="482">
        <v>6900</v>
      </c>
      <c r="AJ443" s="481">
        <v>7600</v>
      </c>
      <c r="AK443" s="471">
        <v>4800</v>
      </c>
      <c r="AL443" s="469">
        <v>4800</v>
      </c>
      <c r="AM443" s="1194" t="s">
        <v>3595</v>
      </c>
      <c r="AN443" s="483" t="s">
        <v>57</v>
      </c>
      <c r="AO443" s="482">
        <v>15800</v>
      </c>
      <c r="AP443" s="481">
        <v>17600</v>
      </c>
      <c r="AQ443" s="468">
        <v>11000</v>
      </c>
      <c r="AR443" s="467">
        <v>11000</v>
      </c>
      <c r="AS443" s="1032"/>
      <c r="AT443" s="593"/>
      <c r="AU443" s="1194" t="s">
        <v>3595</v>
      </c>
      <c r="AV443" s="1209">
        <v>4500</v>
      </c>
      <c r="AW443" s="1032" t="s">
        <v>3595</v>
      </c>
      <c r="AX443" s="1195">
        <v>10590</v>
      </c>
      <c r="AY443" s="1032" t="s">
        <v>3595</v>
      </c>
      <c r="AZ443" s="1198">
        <v>100</v>
      </c>
      <c r="BA443" s="1032"/>
      <c r="BB443" s="593"/>
      <c r="BC443" s="1032" t="s">
        <v>3601</v>
      </c>
      <c r="BD443" s="1202" t="s">
        <v>56</v>
      </c>
      <c r="BE443" s="1032" t="s">
        <v>3601</v>
      </c>
      <c r="BF443" s="390"/>
      <c r="BG443" s="1032" t="s">
        <v>3601</v>
      </c>
      <c r="BH443" s="390"/>
      <c r="BI443" s="1032" t="s">
        <v>3601</v>
      </c>
      <c r="BJ443" s="390"/>
      <c r="BK443" s="1032" t="s">
        <v>3595</v>
      </c>
      <c r="BL443" s="1195">
        <v>11610</v>
      </c>
      <c r="BM443" s="1032" t="s">
        <v>8</v>
      </c>
      <c r="BN443" s="1198">
        <v>110</v>
      </c>
      <c r="BO443" s="1032"/>
      <c r="BP443" s="1202" t="s">
        <v>3693</v>
      </c>
      <c r="BQ443" s="457"/>
      <c r="BR443" s="412"/>
      <c r="BS443" s="406"/>
      <c r="BT443" s="580"/>
      <c r="BU443" s="580"/>
      <c r="BV443" s="1056"/>
      <c r="BW443" s="364"/>
      <c r="BX443" s="364"/>
      <c r="BY443" s="364"/>
      <c r="BZ443" s="364"/>
      <c r="CA443" s="364"/>
      <c r="CB443" s="364"/>
      <c r="CC443" s="364"/>
      <c r="CD443" s="364"/>
      <c r="CE443" s="364"/>
      <c r="CF443" s="364"/>
      <c r="CG443" s="364"/>
      <c r="CH443" s="364"/>
      <c r="CI443" s="364"/>
    </row>
    <row r="444" spans="1:87" s="403" customFormat="1" ht="12.75" customHeight="1">
      <c r="A444" s="1061"/>
      <c r="B444" s="1191"/>
      <c r="C444" s="1077"/>
      <c r="D444" s="478" t="s">
        <v>3469</v>
      </c>
      <c r="E444" s="388"/>
      <c r="F444" s="477">
        <v>123470</v>
      </c>
      <c r="G444" s="476">
        <v>178520</v>
      </c>
      <c r="H444" s="477">
        <v>100450</v>
      </c>
      <c r="I444" s="476">
        <v>155500</v>
      </c>
      <c r="J444" s="583" t="s">
        <v>3595</v>
      </c>
      <c r="K444" s="475">
        <v>1200</v>
      </c>
      <c r="L444" s="474">
        <v>1670</v>
      </c>
      <c r="M444" s="473" t="s">
        <v>50</v>
      </c>
      <c r="N444" s="475">
        <v>970</v>
      </c>
      <c r="O444" s="474">
        <v>1440</v>
      </c>
      <c r="P444" s="473" t="s">
        <v>50</v>
      </c>
      <c r="Q444" s="583" t="s">
        <v>3595</v>
      </c>
      <c r="R444" s="383">
        <v>6740</v>
      </c>
      <c r="S444" s="480">
        <v>60</v>
      </c>
      <c r="T444" s="1082"/>
      <c r="U444" s="581"/>
      <c r="V444" s="593"/>
      <c r="W444" s="1032"/>
      <c r="X444" s="596"/>
      <c r="Y444" s="485"/>
      <c r="Z444" s="1035"/>
      <c r="AA444" s="596"/>
      <c r="AB444" s="1032"/>
      <c r="AC444" s="1214"/>
      <c r="AD444" s="495">
        <v>24990</v>
      </c>
      <c r="AE444" s="1032"/>
      <c r="AF444" s="1199"/>
      <c r="AG444" s="1194"/>
      <c r="AH444" s="429" t="s">
        <v>55</v>
      </c>
      <c r="AI444" s="470">
        <v>6600</v>
      </c>
      <c r="AJ444" s="469">
        <v>7200</v>
      </c>
      <c r="AK444" s="471">
        <v>4600</v>
      </c>
      <c r="AL444" s="469">
        <v>4600</v>
      </c>
      <c r="AM444" s="1194"/>
      <c r="AN444" s="429" t="s">
        <v>54</v>
      </c>
      <c r="AO444" s="470">
        <v>8700</v>
      </c>
      <c r="AP444" s="469">
        <v>9700</v>
      </c>
      <c r="AQ444" s="468">
        <v>6100</v>
      </c>
      <c r="AR444" s="467">
        <v>6100</v>
      </c>
      <c r="AS444" s="1032"/>
      <c r="AT444" s="593"/>
      <c r="AU444" s="1194"/>
      <c r="AV444" s="1210"/>
      <c r="AW444" s="1032"/>
      <c r="AX444" s="1196"/>
      <c r="AY444" s="1032"/>
      <c r="AZ444" s="1199"/>
      <c r="BA444" s="1032"/>
      <c r="BB444" s="593"/>
      <c r="BC444" s="1032"/>
      <c r="BD444" s="1203"/>
      <c r="BE444" s="1032"/>
      <c r="BF444" s="479">
        <v>6360</v>
      </c>
      <c r="BG444" s="1032"/>
      <c r="BH444" s="479">
        <v>20240</v>
      </c>
      <c r="BI444" s="1032"/>
      <c r="BJ444" s="479">
        <v>12180</v>
      </c>
      <c r="BK444" s="1032"/>
      <c r="BL444" s="1196"/>
      <c r="BM444" s="1032"/>
      <c r="BN444" s="1199"/>
      <c r="BO444" s="1032"/>
      <c r="BP444" s="1203"/>
      <c r="BQ444" s="457"/>
      <c r="BR444" s="412"/>
      <c r="BS444" s="406"/>
      <c r="BT444" s="580"/>
      <c r="BU444" s="580"/>
      <c r="BV444" s="1056"/>
      <c r="BW444" s="364"/>
      <c r="BX444" s="364"/>
      <c r="BY444" s="364"/>
      <c r="BZ444" s="364"/>
      <c r="CA444" s="364"/>
      <c r="CB444" s="364"/>
      <c r="CC444" s="364"/>
      <c r="CD444" s="364"/>
      <c r="CE444" s="364"/>
      <c r="CF444" s="364"/>
      <c r="CG444" s="364"/>
      <c r="CH444" s="364"/>
      <c r="CI444" s="364"/>
    </row>
    <row r="445" spans="1:87" s="403" customFormat="1" ht="12.75" customHeight="1">
      <c r="A445" s="1061"/>
      <c r="B445" s="1191"/>
      <c r="C445" s="1204" t="s">
        <v>53</v>
      </c>
      <c r="D445" s="478" t="s">
        <v>3520</v>
      </c>
      <c r="E445" s="388"/>
      <c r="F445" s="477">
        <v>178520</v>
      </c>
      <c r="G445" s="476">
        <v>246010</v>
      </c>
      <c r="H445" s="477">
        <v>155500</v>
      </c>
      <c r="I445" s="476">
        <v>222990</v>
      </c>
      <c r="J445" s="583" t="s">
        <v>3595</v>
      </c>
      <c r="K445" s="475">
        <v>1670</v>
      </c>
      <c r="L445" s="474">
        <v>2350</v>
      </c>
      <c r="M445" s="473" t="s">
        <v>50</v>
      </c>
      <c r="N445" s="475">
        <v>1440</v>
      </c>
      <c r="O445" s="474">
        <v>2120</v>
      </c>
      <c r="P445" s="473" t="s">
        <v>50</v>
      </c>
      <c r="Q445" s="380"/>
      <c r="R445" s="392"/>
      <c r="S445" s="455"/>
      <c r="T445" s="1082"/>
      <c r="U445" s="581"/>
      <c r="V445" s="497"/>
      <c r="W445" s="1032"/>
      <c r="X445" s="596"/>
      <c r="Y445" s="485"/>
      <c r="Z445" s="1035"/>
      <c r="AA445" s="596"/>
      <c r="AB445" s="1032" t="s">
        <v>3595</v>
      </c>
      <c r="AC445" s="1211">
        <v>24990</v>
      </c>
      <c r="AD445" s="493"/>
      <c r="AE445" s="1032"/>
      <c r="AF445" s="1199"/>
      <c r="AG445" s="1194"/>
      <c r="AH445" s="429" t="s">
        <v>52</v>
      </c>
      <c r="AI445" s="470">
        <v>6200</v>
      </c>
      <c r="AJ445" s="469">
        <v>6800</v>
      </c>
      <c r="AK445" s="471">
        <v>4300</v>
      </c>
      <c r="AL445" s="469">
        <v>4300</v>
      </c>
      <c r="AM445" s="1194"/>
      <c r="AN445" s="429" t="s">
        <v>51</v>
      </c>
      <c r="AO445" s="470">
        <v>7600</v>
      </c>
      <c r="AP445" s="469">
        <v>8400</v>
      </c>
      <c r="AQ445" s="468">
        <v>5300</v>
      </c>
      <c r="AR445" s="467">
        <v>5300</v>
      </c>
      <c r="AS445" s="1032"/>
      <c r="AT445" s="497"/>
      <c r="AU445" s="485"/>
      <c r="AV445" s="571"/>
      <c r="AW445" s="1032"/>
      <c r="AX445" s="1196"/>
      <c r="AY445" s="1032"/>
      <c r="AZ445" s="1199"/>
      <c r="BA445" s="1032"/>
      <c r="BB445" s="497"/>
      <c r="BC445" s="1032"/>
      <c r="BD445" s="1206">
        <v>0.05</v>
      </c>
      <c r="BE445" s="1032"/>
      <c r="BF445" s="466">
        <v>60</v>
      </c>
      <c r="BG445" s="1032"/>
      <c r="BH445" s="466">
        <v>200</v>
      </c>
      <c r="BI445" s="1032"/>
      <c r="BJ445" s="466">
        <v>120</v>
      </c>
      <c r="BK445" s="1032"/>
      <c r="BL445" s="1196"/>
      <c r="BM445" s="1032"/>
      <c r="BN445" s="1199"/>
      <c r="BO445" s="1032"/>
      <c r="BP445" s="1206">
        <v>0.79</v>
      </c>
      <c r="BQ445" s="457"/>
      <c r="BR445" s="412"/>
      <c r="BS445" s="406"/>
      <c r="BT445" s="580"/>
      <c r="BU445" s="580"/>
      <c r="BV445" s="1056"/>
      <c r="BW445" s="364"/>
      <c r="BX445" s="364"/>
      <c r="BY445" s="364"/>
      <c r="BZ445" s="364"/>
      <c r="CA445" s="364"/>
      <c r="CB445" s="364"/>
      <c r="CC445" s="364"/>
      <c r="CD445" s="364"/>
      <c r="CE445" s="364"/>
      <c r="CF445" s="364"/>
      <c r="CG445" s="364"/>
      <c r="CH445" s="364"/>
      <c r="CI445" s="364"/>
    </row>
    <row r="446" spans="1:87" s="403" customFormat="1" ht="12.75" customHeight="1">
      <c r="A446" s="1061"/>
      <c r="B446" s="1191"/>
      <c r="C446" s="1205"/>
      <c r="D446" s="389" t="s">
        <v>3519</v>
      </c>
      <c r="E446" s="388"/>
      <c r="F446" s="387">
        <v>246010</v>
      </c>
      <c r="G446" s="386"/>
      <c r="H446" s="387">
        <v>222990</v>
      </c>
      <c r="I446" s="386"/>
      <c r="J446" s="583" t="s">
        <v>3595</v>
      </c>
      <c r="K446" s="383">
        <v>2350</v>
      </c>
      <c r="L446" s="385"/>
      <c r="M446" s="384" t="s">
        <v>50</v>
      </c>
      <c r="N446" s="383">
        <v>2120</v>
      </c>
      <c r="O446" s="385"/>
      <c r="P446" s="384" t="s">
        <v>50</v>
      </c>
      <c r="Q446" s="380"/>
      <c r="R446" s="392"/>
      <c r="S446" s="487"/>
      <c r="T446" s="1082"/>
      <c r="U446" s="581"/>
      <c r="V446" s="497"/>
      <c r="W446" s="1032"/>
      <c r="X446" s="596"/>
      <c r="Y446" s="485"/>
      <c r="Z446" s="1035"/>
      <c r="AA446" s="596"/>
      <c r="AB446" s="1032"/>
      <c r="AC446" s="1212"/>
      <c r="AD446" s="492"/>
      <c r="AE446" s="1032"/>
      <c r="AF446" s="1200"/>
      <c r="AG446" s="1194"/>
      <c r="AH446" s="586" t="s">
        <v>49</v>
      </c>
      <c r="AI446" s="462">
        <v>5900</v>
      </c>
      <c r="AJ446" s="461">
        <v>6500</v>
      </c>
      <c r="AK446" s="463">
        <v>4100</v>
      </c>
      <c r="AL446" s="461">
        <v>4100</v>
      </c>
      <c r="AM446" s="1194"/>
      <c r="AN446" s="586" t="s">
        <v>48</v>
      </c>
      <c r="AO446" s="462">
        <v>6800</v>
      </c>
      <c r="AP446" s="461">
        <v>7500</v>
      </c>
      <c r="AQ446" s="460">
        <v>4700</v>
      </c>
      <c r="AR446" s="459">
        <v>4700</v>
      </c>
      <c r="AS446" s="1032"/>
      <c r="AT446" s="497"/>
      <c r="AU446" s="485"/>
      <c r="AV446" s="414"/>
      <c r="AW446" s="1032"/>
      <c r="AX446" s="1197"/>
      <c r="AY446" s="1032"/>
      <c r="AZ446" s="1200"/>
      <c r="BA446" s="1032"/>
      <c r="BB446" s="497"/>
      <c r="BC446" s="1032"/>
      <c r="BD446" s="1207"/>
      <c r="BE446" s="1032"/>
      <c r="BF446" s="604"/>
      <c r="BG446" s="1032"/>
      <c r="BH446" s="458" t="s">
        <v>3692</v>
      </c>
      <c r="BI446" s="1032"/>
      <c r="BJ446" s="458" t="s">
        <v>3692</v>
      </c>
      <c r="BK446" s="1032"/>
      <c r="BL446" s="1197"/>
      <c r="BM446" s="1032"/>
      <c r="BN446" s="1200"/>
      <c r="BO446" s="1032"/>
      <c r="BP446" s="1206"/>
      <c r="BQ446" s="457"/>
      <c r="BR446" s="412"/>
      <c r="BS446" s="406"/>
      <c r="BT446" s="580"/>
      <c r="BU446" s="580"/>
      <c r="BV446" s="1056"/>
      <c r="BW446" s="364"/>
      <c r="BX446" s="364"/>
      <c r="BY446" s="364"/>
      <c r="BZ446" s="364"/>
      <c r="CA446" s="364"/>
      <c r="CB446" s="364"/>
      <c r="CC446" s="364"/>
      <c r="CD446" s="364"/>
      <c r="CE446" s="364"/>
      <c r="CF446" s="364"/>
      <c r="CG446" s="364"/>
      <c r="CH446" s="364"/>
      <c r="CI446" s="364"/>
    </row>
    <row r="447" spans="1:87" s="403" customFormat="1" ht="12.75" customHeight="1">
      <c r="A447" s="1061"/>
      <c r="B447" s="1201" t="s">
        <v>3536</v>
      </c>
      <c r="C447" s="1076" t="s">
        <v>59</v>
      </c>
      <c r="D447" s="402" t="s">
        <v>3470</v>
      </c>
      <c r="E447" s="388"/>
      <c r="F447" s="401">
        <v>83810</v>
      </c>
      <c r="G447" s="400">
        <v>90550</v>
      </c>
      <c r="H447" s="401">
        <v>68460</v>
      </c>
      <c r="I447" s="400">
        <v>75200</v>
      </c>
      <c r="J447" s="583" t="s">
        <v>3595</v>
      </c>
      <c r="K447" s="399">
        <v>810</v>
      </c>
      <c r="L447" s="398">
        <v>870</v>
      </c>
      <c r="M447" s="397" t="s">
        <v>50</v>
      </c>
      <c r="N447" s="399">
        <v>660</v>
      </c>
      <c r="O447" s="398">
        <v>720</v>
      </c>
      <c r="P447" s="397" t="s">
        <v>50</v>
      </c>
      <c r="Q447" s="583" t="s">
        <v>3595</v>
      </c>
      <c r="R447" s="396">
        <v>6740</v>
      </c>
      <c r="S447" s="484">
        <v>60</v>
      </c>
      <c r="T447" s="1082"/>
      <c r="U447" s="581"/>
      <c r="V447" s="497"/>
      <c r="W447" s="1032"/>
      <c r="X447" s="596"/>
      <c r="Y447" s="485"/>
      <c r="Z447" s="1035"/>
      <c r="AA447" s="596"/>
      <c r="AB447" s="1032" t="s">
        <v>3595</v>
      </c>
      <c r="AC447" s="1213">
        <v>20010</v>
      </c>
      <c r="AD447" s="496"/>
      <c r="AE447" s="1032" t="s">
        <v>3595</v>
      </c>
      <c r="AF447" s="1198">
        <v>130</v>
      </c>
      <c r="AG447" s="1194" t="s">
        <v>3595</v>
      </c>
      <c r="AH447" s="483" t="s">
        <v>58</v>
      </c>
      <c r="AI447" s="482">
        <v>4800</v>
      </c>
      <c r="AJ447" s="481">
        <v>5300</v>
      </c>
      <c r="AK447" s="471">
        <v>3300</v>
      </c>
      <c r="AL447" s="469">
        <v>3300</v>
      </c>
      <c r="AM447" s="1194" t="s">
        <v>3595</v>
      </c>
      <c r="AN447" s="483" t="s">
        <v>57</v>
      </c>
      <c r="AO447" s="482">
        <v>10900</v>
      </c>
      <c r="AP447" s="481">
        <v>12200</v>
      </c>
      <c r="AQ447" s="468">
        <v>7600</v>
      </c>
      <c r="AR447" s="467">
        <v>7600</v>
      </c>
      <c r="AS447" s="1032"/>
      <c r="AT447" s="497"/>
      <c r="AU447" s="1194" t="s">
        <v>3595</v>
      </c>
      <c r="AV447" s="1209">
        <v>4500</v>
      </c>
      <c r="AW447" s="1032" t="s">
        <v>3595</v>
      </c>
      <c r="AX447" s="1195">
        <v>7060</v>
      </c>
      <c r="AY447" s="1032" t="s">
        <v>3595</v>
      </c>
      <c r="AZ447" s="1198">
        <v>70</v>
      </c>
      <c r="BA447" s="1032"/>
      <c r="BB447" s="497"/>
      <c r="BC447" s="1032" t="s">
        <v>3601</v>
      </c>
      <c r="BD447" s="1202" t="s">
        <v>56</v>
      </c>
      <c r="BE447" s="1032" t="s">
        <v>3601</v>
      </c>
      <c r="BF447" s="390"/>
      <c r="BG447" s="1032" t="s">
        <v>3601</v>
      </c>
      <c r="BH447" s="390"/>
      <c r="BI447" s="1032" t="s">
        <v>3601</v>
      </c>
      <c r="BJ447" s="390"/>
      <c r="BK447" s="1032" t="s">
        <v>3595</v>
      </c>
      <c r="BL447" s="1195">
        <v>7740</v>
      </c>
      <c r="BM447" s="1032" t="s">
        <v>8</v>
      </c>
      <c r="BN447" s="1198">
        <v>70</v>
      </c>
      <c r="BO447" s="1032"/>
      <c r="BP447" s="1202" t="s">
        <v>3693</v>
      </c>
      <c r="BQ447" s="457"/>
      <c r="BR447" s="412"/>
      <c r="BS447" s="406"/>
      <c r="BT447" s="580"/>
      <c r="BU447" s="580"/>
      <c r="BV447" s="1056"/>
      <c r="BW447" s="364"/>
      <c r="BX447" s="364"/>
      <c r="BY447" s="364"/>
      <c r="BZ447" s="364"/>
      <c r="CA447" s="364"/>
      <c r="CB447" s="364"/>
      <c r="CC447" s="364"/>
      <c r="CD447" s="364"/>
      <c r="CE447" s="364"/>
      <c r="CF447" s="364"/>
      <c r="CG447" s="364"/>
      <c r="CH447" s="364"/>
      <c r="CI447" s="364"/>
    </row>
    <row r="448" spans="1:87" s="403" customFormat="1" ht="12.75" customHeight="1">
      <c r="A448" s="1061"/>
      <c r="B448" s="1191"/>
      <c r="C448" s="1077"/>
      <c r="D448" s="478" t="s">
        <v>3469</v>
      </c>
      <c r="E448" s="388"/>
      <c r="F448" s="477">
        <v>90550</v>
      </c>
      <c r="G448" s="476">
        <v>145600</v>
      </c>
      <c r="H448" s="477">
        <v>75200</v>
      </c>
      <c r="I448" s="476">
        <v>130250</v>
      </c>
      <c r="J448" s="583" t="s">
        <v>3595</v>
      </c>
      <c r="K448" s="475">
        <v>870</v>
      </c>
      <c r="L448" s="474">
        <v>1340</v>
      </c>
      <c r="M448" s="473" t="s">
        <v>50</v>
      </c>
      <c r="N448" s="475">
        <v>720</v>
      </c>
      <c r="O448" s="474">
        <v>1190</v>
      </c>
      <c r="P448" s="473" t="s">
        <v>50</v>
      </c>
      <c r="Q448" s="583" t="s">
        <v>3595</v>
      </c>
      <c r="R448" s="383">
        <v>6740</v>
      </c>
      <c r="S448" s="480">
        <v>60</v>
      </c>
      <c r="T448" s="1082"/>
      <c r="U448" s="581"/>
      <c r="V448" s="497"/>
      <c r="W448" s="1032"/>
      <c r="X448" s="596"/>
      <c r="Y448" s="485"/>
      <c r="Z448" s="1035"/>
      <c r="AA448" s="596"/>
      <c r="AB448" s="1032"/>
      <c r="AC448" s="1214"/>
      <c r="AD448" s="495">
        <v>18330</v>
      </c>
      <c r="AE448" s="1032"/>
      <c r="AF448" s="1199"/>
      <c r="AG448" s="1194"/>
      <c r="AH448" s="429" t="s">
        <v>55</v>
      </c>
      <c r="AI448" s="470">
        <v>4600</v>
      </c>
      <c r="AJ448" s="469">
        <v>5000</v>
      </c>
      <c r="AK448" s="471">
        <v>3200</v>
      </c>
      <c r="AL448" s="469">
        <v>3200</v>
      </c>
      <c r="AM448" s="1194"/>
      <c r="AN448" s="429" t="s">
        <v>54</v>
      </c>
      <c r="AO448" s="470">
        <v>6000</v>
      </c>
      <c r="AP448" s="469">
        <v>6700</v>
      </c>
      <c r="AQ448" s="468">
        <v>4200</v>
      </c>
      <c r="AR448" s="467">
        <v>4200</v>
      </c>
      <c r="AS448" s="1032"/>
      <c r="AT448" s="1208" t="s">
        <v>79</v>
      </c>
      <c r="AU448" s="1194"/>
      <c r="AV448" s="1210"/>
      <c r="AW448" s="1032"/>
      <c r="AX448" s="1196"/>
      <c r="AY448" s="1032"/>
      <c r="AZ448" s="1199"/>
      <c r="BA448" s="1032"/>
      <c r="BB448" s="1208"/>
      <c r="BC448" s="1032"/>
      <c r="BD448" s="1203"/>
      <c r="BE448" s="1032"/>
      <c r="BF448" s="479">
        <v>4240</v>
      </c>
      <c r="BG448" s="1032"/>
      <c r="BH448" s="479">
        <v>13490</v>
      </c>
      <c r="BI448" s="1032"/>
      <c r="BJ448" s="479">
        <v>8120</v>
      </c>
      <c r="BK448" s="1032"/>
      <c r="BL448" s="1196"/>
      <c r="BM448" s="1032"/>
      <c r="BN448" s="1199"/>
      <c r="BO448" s="1032"/>
      <c r="BP448" s="1203"/>
      <c r="BQ448" s="457"/>
      <c r="BR448" s="412"/>
      <c r="BS448" s="406"/>
      <c r="BT448" s="580"/>
      <c r="BU448" s="580"/>
      <c r="BV448" s="1056"/>
      <c r="BW448" s="364"/>
      <c r="BX448" s="364"/>
      <c r="BY448" s="364"/>
      <c r="BZ448" s="364"/>
      <c r="CA448" s="364"/>
      <c r="CB448" s="364"/>
      <c r="CC448" s="364"/>
      <c r="CD448" s="364"/>
      <c r="CE448" s="364"/>
      <c r="CF448" s="364"/>
      <c r="CG448" s="364"/>
      <c r="CH448" s="364"/>
      <c r="CI448" s="364"/>
    </row>
    <row r="449" spans="1:87" s="403" customFormat="1" ht="12.75" customHeight="1">
      <c r="A449" s="1061"/>
      <c r="B449" s="1191"/>
      <c r="C449" s="1204" t="s">
        <v>53</v>
      </c>
      <c r="D449" s="478" t="s">
        <v>3520</v>
      </c>
      <c r="E449" s="388"/>
      <c r="F449" s="477">
        <v>145600</v>
      </c>
      <c r="G449" s="476">
        <v>213090</v>
      </c>
      <c r="H449" s="477">
        <v>130250</v>
      </c>
      <c r="I449" s="476">
        <v>197740</v>
      </c>
      <c r="J449" s="583" t="s">
        <v>3595</v>
      </c>
      <c r="K449" s="475">
        <v>1340</v>
      </c>
      <c r="L449" s="474">
        <v>2020</v>
      </c>
      <c r="M449" s="473" t="s">
        <v>50</v>
      </c>
      <c r="N449" s="475">
        <v>1190</v>
      </c>
      <c r="O449" s="474">
        <v>1870</v>
      </c>
      <c r="P449" s="473" t="s">
        <v>50</v>
      </c>
      <c r="Q449" s="380"/>
      <c r="R449" s="392"/>
      <c r="S449" s="455"/>
      <c r="T449" s="1082"/>
      <c r="U449" s="581"/>
      <c r="V449" s="497"/>
      <c r="W449" s="1032"/>
      <c r="X449" s="596"/>
      <c r="Y449" s="485"/>
      <c r="Z449" s="1035"/>
      <c r="AA449" s="596"/>
      <c r="AB449" s="1032" t="s">
        <v>3595</v>
      </c>
      <c r="AC449" s="1211">
        <v>18330</v>
      </c>
      <c r="AD449" s="493"/>
      <c r="AE449" s="1032"/>
      <c r="AF449" s="1199">
        <v>0</v>
      </c>
      <c r="AG449" s="1194"/>
      <c r="AH449" s="429" t="s">
        <v>52</v>
      </c>
      <c r="AI449" s="470">
        <v>4500</v>
      </c>
      <c r="AJ449" s="469">
        <v>4900</v>
      </c>
      <c r="AK449" s="471">
        <v>3100</v>
      </c>
      <c r="AL449" s="469">
        <v>3100</v>
      </c>
      <c r="AM449" s="1194"/>
      <c r="AN449" s="429" t="s">
        <v>51</v>
      </c>
      <c r="AO449" s="470">
        <v>5200</v>
      </c>
      <c r="AP449" s="469">
        <v>5800</v>
      </c>
      <c r="AQ449" s="468">
        <v>3600</v>
      </c>
      <c r="AR449" s="467">
        <v>3600</v>
      </c>
      <c r="AS449" s="1032"/>
      <c r="AT449" s="1208"/>
      <c r="AU449" s="485"/>
      <c r="AV449" s="571"/>
      <c r="AW449" s="1032"/>
      <c r="AX449" s="1196"/>
      <c r="AY449" s="1032"/>
      <c r="AZ449" s="1199"/>
      <c r="BA449" s="1032"/>
      <c r="BB449" s="1208"/>
      <c r="BC449" s="1032"/>
      <c r="BD449" s="1206">
        <v>0.06</v>
      </c>
      <c r="BE449" s="1032"/>
      <c r="BF449" s="466">
        <v>40</v>
      </c>
      <c r="BG449" s="1032"/>
      <c r="BH449" s="466">
        <v>130</v>
      </c>
      <c r="BI449" s="1032"/>
      <c r="BJ449" s="466">
        <v>80</v>
      </c>
      <c r="BK449" s="1032"/>
      <c r="BL449" s="1196"/>
      <c r="BM449" s="1032"/>
      <c r="BN449" s="1199"/>
      <c r="BO449" s="1032"/>
      <c r="BP449" s="1206">
        <v>0.87</v>
      </c>
      <c r="BQ449" s="457"/>
      <c r="BR449" s="412"/>
      <c r="BS449" s="406"/>
      <c r="BT449" s="580"/>
      <c r="BU449" s="580"/>
      <c r="BV449" s="1056"/>
      <c r="BW449" s="364"/>
      <c r="BX449" s="364"/>
      <c r="BY449" s="364"/>
      <c r="BZ449" s="364"/>
      <c r="CA449" s="364"/>
      <c r="CB449" s="364"/>
      <c r="CC449" s="364"/>
      <c r="CD449" s="364"/>
      <c r="CE449" s="364"/>
      <c r="CF449" s="364"/>
      <c r="CG449" s="364"/>
      <c r="CH449" s="364"/>
      <c r="CI449" s="364"/>
    </row>
    <row r="450" spans="1:87" s="403" customFormat="1" ht="12.75" customHeight="1">
      <c r="A450" s="1061"/>
      <c r="B450" s="1191"/>
      <c r="C450" s="1205"/>
      <c r="D450" s="389" t="s">
        <v>3519</v>
      </c>
      <c r="E450" s="388"/>
      <c r="F450" s="387">
        <v>213090</v>
      </c>
      <c r="G450" s="386"/>
      <c r="H450" s="387">
        <v>197740</v>
      </c>
      <c r="I450" s="386"/>
      <c r="J450" s="583" t="s">
        <v>3595</v>
      </c>
      <c r="K450" s="383">
        <v>2020</v>
      </c>
      <c r="L450" s="385"/>
      <c r="M450" s="384" t="s">
        <v>50</v>
      </c>
      <c r="N450" s="383">
        <v>1870</v>
      </c>
      <c r="O450" s="385"/>
      <c r="P450" s="384" t="s">
        <v>50</v>
      </c>
      <c r="Q450" s="380"/>
      <c r="R450" s="392"/>
      <c r="S450" s="487"/>
      <c r="T450" s="1082"/>
      <c r="U450" s="581"/>
      <c r="V450" s="497"/>
      <c r="W450" s="1032"/>
      <c r="X450" s="596"/>
      <c r="Y450" s="485"/>
      <c r="Z450" s="1035"/>
      <c r="AA450" s="596"/>
      <c r="AB450" s="1032"/>
      <c r="AC450" s="1212"/>
      <c r="AD450" s="492"/>
      <c r="AE450" s="1032"/>
      <c r="AF450" s="1200"/>
      <c r="AG450" s="1194"/>
      <c r="AH450" s="586" t="s">
        <v>49</v>
      </c>
      <c r="AI450" s="462">
        <v>4200</v>
      </c>
      <c r="AJ450" s="461">
        <v>4700</v>
      </c>
      <c r="AK450" s="463">
        <v>3000</v>
      </c>
      <c r="AL450" s="461">
        <v>3000</v>
      </c>
      <c r="AM450" s="1194"/>
      <c r="AN450" s="586" t="s">
        <v>48</v>
      </c>
      <c r="AO450" s="462">
        <v>4700</v>
      </c>
      <c r="AP450" s="461">
        <v>5200</v>
      </c>
      <c r="AQ450" s="460">
        <v>3300</v>
      </c>
      <c r="AR450" s="459">
        <v>3300</v>
      </c>
      <c r="AS450" s="1032"/>
      <c r="AT450" s="1208"/>
      <c r="AU450" s="485"/>
      <c r="AV450" s="414"/>
      <c r="AW450" s="1032"/>
      <c r="AX450" s="1197"/>
      <c r="AY450" s="1032"/>
      <c r="AZ450" s="1200"/>
      <c r="BA450" s="1032"/>
      <c r="BB450" s="1208"/>
      <c r="BC450" s="1032"/>
      <c r="BD450" s="1207"/>
      <c r="BE450" s="1032"/>
      <c r="BF450" s="604"/>
      <c r="BG450" s="1032"/>
      <c r="BH450" s="458" t="s">
        <v>3692</v>
      </c>
      <c r="BI450" s="1032"/>
      <c r="BJ450" s="458" t="s">
        <v>3692</v>
      </c>
      <c r="BK450" s="1032"/>
      <c r="BL450" s="1197"/>
      <c r="BM450" s="1032"/>
      <c r="BN450" s="1200"/>
      <c r="BO450" s="1032"/>
      <c r="BP450" s="1206"/>
      <c r="BQ450" s="457"/>
      <c r="BR450" s="412"/>
      <c r="BS450" s="406"/>
      <c r="BT450" s="580"/>
      <c r="BU450" s="580"/>
      <c r="BV450" s="1056"/>
      <c r="BW450" s="364"/>
      <c r="BX450" s="364"/>
      <c r="BY450" s="364"/>
      <c r="BZ450" s="364"/>
      <c r="CA450" s="364"/>
      <c r="CB450" s="364"/>
      <c r="CC450" s="364"/>
      <c r="CD450" s="364"/>
      <c r="CE450" s="364"/>
      <c r="CF450" s="364"/>
      <c r="CG450" s="364"/>
      <c r="CH450" s="364"/>
      <c r="CI450" s="364"/>
    </row>
    <row r="451" spans="1:87" ht="12.75" customHeight="1">
      <c r="A451" s="1061"/>
      <c r="B451" s="1201" t="s">
        <v>3535</v>
      </c>
      <c r="C451" s="1076" t="s">
        <v>59</v>
      </c>
      <c r="D451" s="402" t="s">
        <v>3470</v>
      </c>
      <c r="E451" s="388"/>
      <c r="F451" s="401">
        <v>67450</v>
      </c>
      <c r="G451" s="400">
        <v>74190</v>
      </c>
      <c r="H451" s="401">
        <v>55940</v>
      </c>
      <c r="I451" s="400">
        <v>62680</v>
      </c>
      <c r="J451" s="583" t="s">
        <v>3595</v>
      </c>
      <c r="K451" s="399">
        <v>650</v>
      </c>
      <c r="L451" s="398">
        <v>710</v>
      </c>
      <c r="M451" s="397" t="s">
        <v>50</v>
      </c>
      <c r="N451" s="399">
        <v>530</v>
      </c>
      <c r="O451" s="398">
        <v>590</v>
      </c>
      <c r="P451" s="397" t="s">
        <v>50</v>
      </c>
      <c r="Q451" s="583" t="s">
        <v>3595</v>
      </c>
      <c r="R451" s="396">
        <v>6740</v>
      </c>
      <c r="S451" s="484">
        <v>60</v>
      </c>
      <c r="T451" s="1082"/>
      <c r="V451" s="1208" t="s">
        <v>78</v>
      </c>
      <c r="W451" s="1032"/>
      <c r="X451" s="1216" t="s">
        <v>78</v>
      </c>
      <c r="Y451" s="428"/>
      <c r="Z451" s="1035"/>
      <c r="AA451" s="600"/>
      <c r="AB451" s="1032" t="s">
        <v>3595</v>
      </c>
      <c r="AC451" s="1213">
        <v>16680</v>
      </c>
      <c r="AD451" s="496"/>
      <c r="AE451" s="1032" t="s">
        <v>3595</v>
      </c>
      <c r="AF451" s="1198">
        <v>90</v>
      </c>
      <c r="AG451" s="1194" t="s">
        <v>3595</v>
      </c>
      <c r="AH451" s="483" t="s">
        <v>58</v>
      </c>
      <c r="AI451" s="482">
        <v>4200</v>
      </c>
      <c r="AJ451" s="481">
        <v>4600</v>
      </c>
      <c r="AK451" s="471">
        <v>2900</v>
      </c>
      <c r="AL451" s="469">
        <v>2900</v>
      </c>
      <c r="AM451" s="1194" t="s">
        <v>3595</v>
      </c>
      <c r="AN451" s="483" t="s">
        <v>57</v>
      </c>
      <c r="AO451" s="482">
        <v>9800</v>
      </c>
      <c r="AP451" s="481">
        <v>10900</v>
      </c>
      <c r="AQ451" s="468">
        <v>6800</v>
      </c>
      <c r="AR451" s="467">
        <v>6800</v>
      </c>
      <c r="AS451" s="1032"/>
      <c r="AT451" s="593" t="s">
        <v>10</v>
      </c>
      <c r="AU451" s="1194" t="s">
        <v>3595</v>
      </c>
      <c r="AV451" s="1209">
        <v>4500</v>
      </c>
      <c r="AW451" s="1032" t="s">
        <v>3595</v>
      </c>
      <c r="AX451" s="1195">
        <v>5290</v>
      </c>
      <c r="AY451" s="1032" t="s">
        <v>3595</v>
      </c>
      <c r="AZ451" s="1198">
        <v>50</v>
      </c>
      <c r="BA451" s="1032"/>
      <c r="BB451" s="593"/>
      <c r="BC451" s="1032" t="s">
        <v>3601</v>
      </c>
      <c r="BD451" s="1202" t="s">
        <v>56</v>
      </c>
      <c r="BE451" s="1032" t="s">
        <v>3601</v>
      </c>
      <c r="BF451" s="390"/>
      <c r="BG451" s="1032" t="s">
        <v>3601</v>
      </c>
      <c r="BH451" s="390"/>
      <c r="BI451" s="1032" t="s">
        <v>3601</v>
      </c>
      <c r="BJ451" s="390"/>
      <c r="BK451" s="1032" t="s">
        <v>3595</v>
      </c>
      <c r="BL451" s="1195">
        <v>5800</v>
      </c>
      <c r="BM451" s="1032" t="s">
        <v>8</v>
      </c>
      <c r="BN451" s="1198">
        <v>50</v>
      </c>
      <c r="BO451" s="1032"/>
      <c r="BP451" s="1202" t="s">
        <v>3693</v>
      </c>
      <c r="BQ451" s="457"/>
      <c r="BR451" s="412"/>
      <c r="BS451" s="581"/>
      <c r="BV451" s="1056"/>
    </row>
    <row r="452" spans="1:87" ht="12.75" customHeight="1">
      <c r="A452" s="1061"/>
      <c r="B452" s="1191"/>
      <c r="C452" s="1077"/>
      <c r="D452" s="478" t="s">
        <v>3469</v>
      </c>
      <c r="E452" s="388"/>
      <c r="F452" s="477">
        <v>74190</v>
      </c>
      <c r="G452" s="476">
        <v>129240</v>
      </c>
      <c r="H452" s="477">
        <v>62680</v>
      </c>
      <c r="I452" s="476">
        <v>117730</v>
      </c>
      <c r="J452" s="583" t="s">
        <v>3595</v>
      </c>
      <c r="K452" s="475">
        <v>710</v>
      </c>
      <c r="L452" s="474">
        <v>1180</v>
      </c>
      <c r="M452" s="473" t="s">
        <v>50</v>
      </c>
      <c r="N452" s="475">
        <v>590</v>
      </c>
      <c r="O452" s="474">
        <v>1060</v>
      </c>
      <c r="P452" s="473" t="s">
        <v>50</v>
      </c>
      <c r="Q452" s="583" t="s">
        <v>3595</v>
      </c>
      <c r="R452" s="383">
        <v>6740</v>
      </c>
      <c r="S452" s="480">
        <v>60</v>
      </c>
      <c r="T452" s="1082"/>
      <c r="V452" s="1208"/>
      <c r="W452" s="1032"/>
      <c r="X452" s="1216"/>
      <c r="Y452" s="428"/>
      <c r="Z452" s="1035"/>
      <c r="AA452" s="600"/>
      <c r="AB452" s="1032"/>
      <c r="AC452" s="1214"/>
      <c r="AD452" s="495">
        <v>15010</v>
      </c>
      <c r="AE452" s="1032"/>
      <c r="AF452" s="1199"/>
      <c r="AG452" s="1194"/>
      <c r="AH452" s="429" t="s">
        <v>55</v>
      </c>
      <c r="AI452" s="470">
        <v>3900</v>
      </c>
      <c r="AJ452" s="469">
        <v>4300</v>
      </c>
      <c r="AK452" s="471">
        <v>2700</v>
      </c>
      <c r="AL452" s="469">
        <v>2700</v>
      </c>
      <c r="AM452" s="1194"/>
      <c r="AN452" s="429" t="s">
        <v>54</v>
      </c>
      <c r="AO452" s="470">
        <v>5400</v>
      </c>
      <c r="AP452" s="469">
        <v>6000</v>
      </c>
      <c r="AQ452" s="468">
        <v>3700</v>
      </c>
      <c r="AR452" s="467">
        <v>3700</v>
      </c>
      <c r="AS452" s="1032"/>
      <c r="AT452" s="593">
        <v>27330</v>
      </c>
      <c r="AU452" s="1194"/>
      <c r="AV452" s="1210"/>
      <c r="AW452" s="1032"/>
      <c r="AX452" s="1196"/>
      <c r="AY452" s="1032"/>
      <c r="AZ452" s="1199"/>
      <c r="BA452" s="1032"/>
      <c r="BB452" s="593"/>
      <c r="BC452" s="1032"/>
      <c r="BD452" s="1203"/>
      <c r="BE452" s="1032"/>
      <c r="BF452" s="479">
        <v>3180</v>
      </c>
      <c r="BG452" s="1032"/>
      <c r="BH452" s="479">
        <v>10120</v>
      </c>
      <c r="BI452" s="1032"/>
      <c r="BJ452" s="479">
        <v>6090</v>
      </c>
      <c r="BK452" s="1032"/>
      <c r="BL452" s="1196"/>
      <c r="BM452" s="1032"/>
      <c r="BN452" s="1199"/>
      <c r="BO452" s="1032"/>
      <c r="BP452" s="1203"/>
      <c r="BQ452" s="457"/>
      <c r="BR452" s="412"/>
      <c r="BS452" s="581"/>
      <c r="BV452" s="1056"/>
    </row>
    <row r="453" spans="1:87" ht="12.75" customHeight="1">
      <c r="A453" s="1061"/>
      <c r="B453" s="1191"/>
      <c r="C453" s="1204" t="s">
        <v>53</v>
      </c>
      <c r="D453" s="478" t="s">
        <v>3520</v>
      </c>
      <c r="E453" s="388"/>
      <c r="F453" s="477">
        <v>129240</v>
      </c>
      <c r="G453" s="476">
        <v>196730</v>
      </c>
      <c r="H453" s="477">
        <v>117730</v>
      </c>
      <c r="I453" s="476">
        <v>185220</v>
      </c>
      <c r="J453" s="583" t="s">
        <v>3595</v>
      </c>
      <c r="K453" s="475">
        <v>1180</v>
      </c>
      <c r="L453" s="474">
        <v>1860</v>
      </c>
      <c r="M453" s="473" t="s">
        <v>50</v>
      </c>
      <c r="N453" s="475">
        <v>1060</v>
      </c>
      <c r="O453" s="474">
        <v>1740</v>
      </c>
      <c r="P453" s="473" t="s">
        <v>50</v>
      </c>
      <c r="Q453" s="380"/>
      <c r="R453" s="392"/>
      <c r="S453" s="455"/>
      <c r="T453" s="1082"/>
      <c r="V453" s="1208"/>
      <c r="W453" s="1032"/>
      <c r="X453" s="1216"/>
      <c r="Y453" s="428"/>
      <c r="Z453" s="1035"/>
      <c r="AA453" s="600"/>
      <c r="AB453" s="1032" t="s">
        <v>3595</v>
      </c>
      <c r="AC453" s="1211">
        <v>15010</v>
      </c>
      <c r="AD453" s="493"/>
      <c r="AE453" s="1032"/>
      <c r="AF453" s="1199">
        <v>0</v>
      </c>
      <c r="AG453" s="1194"/>
      <c r="AH453" s="429" t="s">
        <v>52</v>
      </c>
      <c r="AI453" s="470">
        <v>3800</v>
      </c>
      <c r="AJ453" s="469">
        <v>4100</v>
      </c>
      <c r="AK453" s="471">
        <v>2600</v>
      </c>
      <c r="AL453" s="469">
        <v>2600</v>
      </c>
      <c r="AM453" s="1194"/>
      <c r="AN453" s="429" t="s">
        <v>51</v>
      </c>
      <c r="AO453" s="470">
        <v>4700</v>
      </c>
      <c r="AP453" s="469">
        <v>5200</v>
      </c>
      <c r="AQ453" s="468">
        <v>3300</v>
      </c>
      <c r="AR453" s="467">
        <v>3300</v>
      </c>
      <c r="AS453" s="1032"/>
      <c r="AT453" s="488"/>
      <c r="AU453" s="485"/>
      <c r="AV453" s="571"/>
      <c r="AW453" s="1032"/>
      <c r="AX453" s="1196"/>
      <c r="AY453" s="1032"/>
      <c r="AZ453" s="1199"/>
      <c r="BA453" s="1032"/>
      <c r="BB453" s="488"/>
      <c r="BC453" s="1032"/>
      <c r="BD453" s="1206">
        <v>0.06</v>
      </c>
      <c r="BE453" s="1032"/>
      <c r="BF453" s="466">
        <v>30</v>
      </c>
      <c r="BG453" s="1032"/>
      <c r="BH453" s="466">
        <v>100</v>
      </c>
      <c r="BI453" s="1032"/>
      <c r="BJ453" s="466">
        <v>60</v>
      </c>
      <c r="BK453" s="1032"/>
      <c r="BL453" s="1196"/>
      <c r="BM453" s="1032"/>
      <c r="BN453" s="1199"/>
      <c r="BO453" s="1032"/>
      <c r="BP453" s="1206">
        <v>0.96</v>
      </c>
      <c r="BQ453" s="457"/>
      <c r="BR453" s="412"/>
      <c r="BS453" s="581"/>
      <c r="BV453" s="1056"/>
    </row>
    <row r="454" spans="1:87" ht="12.75" customHeight="1">
      <c r="A454" s="1061"/>
      <c r="B454" s="1191"/>
      <c r="C454" s="1205"/>
      <c r="D454" s="389" t="s">
        <v>3519</v>
      </c>
      <c r="E454" s="388"/>
      <c r="F454" s="387">
        <v>196730</v>
      </c>
      <c r="G454" s="386"/>
      <c r="H454" s="387">
        <v>185220</v>
      </c>
      <c r="I454" s="386"/>
      <c r="J454" s="583" t="s">
        <v>3595</v>
      </c>
      <c r="K454" s="383">
        <v>1860</v>
      </c>
      <c r="L454" s="385"/>
      <c r="M454" s="384" t="s">
        <v>50</v>
      </c>
      <c r="N454" s="383">
        <v>1740</v>
      </c>
      <c r="O454" s="385"/>
      <c r="P454" s="384" t="s">
        <v>50</v>
      </c>
      <c r="Q454" s="380"/>
      <c r="R454" s="392"/>
      <c r="S454" s="487"/>
      <c r="T454" s="1082"/>
      <c r="V454" s="593" t="s">
        <v>77</v>
      </c>
      <c r="W454" s="1032"/>
      <c r="X454" s="593" t="s">
        <v>77</v>
      </c>
      <c r="Y454" s="602"/>
      <c r="Z454" s="1035"/>
      <c r="AA454" s="593"/>
      <c r="AB454" s="1032"/>
      <c r="AC454" s="1212"/>
      <c r="AD454" s="492"/>
      <c r="AE454" s="1032"/>
      <c r="AF454" s="1200"/>
      <c r="AG454" s="1194"/>
      <c r="AH454" s="586" t="s">
        <v>49</v>
      </c>
      <c r="AI454" s="462">
        <v>3600</v>
      </c>
      <c r="AJ454" s="461">
        <v>4000</v>
      </c>
      <c r="AK454" s="463">
        <v>2500</v>
      </c>
      <c r="AL454" s="461">
        <v>2500</v>
      </c>
      <c r="AM454" s="1194"/>
      <c r="AN454" s="586" t="s">
        <v>48</v>
      </c>
      <c r="AO454" s="462">
        <v>4200</v>
      </c>
      <c r="AP454" s="461">
        <v>4600</v>
      </c>
      <c r="AQ454" s="460">
        <v>2900</v>
      </c>
      <c r="AR454" s="459">
        <v>2900</v>
      </c>
      <c r="AS454" s="1032"/>
      <c r="AT454" s="593" t="s">
        <v>13</v>
      </c>
      <c r="AU454" s="485"/>
      <c r="AV454" s="414"/>
      <c r="AW454" s="1032"/>
      <c r="AX454" s="1197"/>
      <c r="AY454" s="1032"/>
      <c r="AZ454" s="1200"/>
      <c r="BA454" s="1032"/>
      <c r="BB454" s="593"/>
      <c r="BC454" s="1032"/>
      <c r="BD454" s="1207"/>
      <c r="BE454" s="1032"/>
      <c r="BF454" s="604"/>
      <c r="BG454" s="1032"/>
      <c r="BH454" s="458" t="s">
        <v>3692</v>
      </c>
      <c r="BI454" s="1032"/>
      <c r="BJ454" s="458" t="s">
        <v>3692</v>
      </c>
      <c r="BK454" s="1032"/>
      <c r="BL454" s="1197"/>
      <c r="BM454" s="1032"/>
      <c r="BN454" s="1200"/>
      <c r="BO454" s="1032"/>
      <c r="BP454" s="1206"/>
      <c r="BQ454" s="457"/>
      <c r="BR454" s="412"/>
      <c r="BS454" s="581"/>
      <c r="BV454" s="1056"/>
    </row>
    <row r="455" spans="1:87" ht="12.75" customHeight="1">
      <c r="A455" s="1061"/>
      <c r="B455" s="1190" t="s">
        <v>3534</v>
      </c>
      <c r="C455" s="1076" t="s">
        <v>59</v>
      </c>
      <c r="D455" s="402" t="s">
        <v>3470</v>
      </c>
      <c r="E455" s="388"/>
      <c r="F455" s="401">
        <v>62610</v>
      </c>
      <c r="G455" s="400">
        <v>69350</v>
      </c>
      <c r="H455" s="401">
        <v>53400</v>
      </c>
      <c r="I455" s="400">
        <v>60140</v>
      </c>
      <c r="J455" s="583" t="s">
        <v>3595</v>
      </c>
      <c r="K455" s="399">
        <v>600</v>
      </c>
      <c r="L455" s="398">
        <v>660</v>
      </c>
      <c r="M455" s="397" t="s">
        <v>50</v>
      </c>
      <c r="N455" s="399">
        <v>500</v>
      </c>
      <c r="O455" s="398">
        <v>560</v>
      </c>
      <c r="P455" s="397" t="s">
        <v>50</v>
      </c>
      <c r="Q455" s="583" t="s">
        <v>3595</v>
      </c>
      <c r="R455" s="396">
        <v>6740</v>
      </c>
      <c r="S455" s="484">
        <v>60</v>
      </c>
      <c r="T455" s="1082"/>
      <c r="V455" s="593">
        <v>240000</v>
      </c>
      <c r="W455" s="1032"/>
      <c r="X455" s="596">
        <v>2400</v>
      </c>
      <c r="Y455" s="485"/>
      <c r="Z455" s="1035"/>
      <c r="AA455" s="596"/>
      <c r="AB455" s="1032" t="s">
        <v>3595</v>
      </c>
      <c r="AC455" s="1213">
        <v>14690</v>
      </c>
      <c r="AD455" s="496"/>
      <c r="AE455" s="1032" t="s">
        <v>3595</v>
      </c>
      <c r="AF455" s="1198">
        <v>70</v>
      </c>
      <c r="AG455" s="1194" t="s">
        <v>3595</v>
      </c>
      <c r="AH455" s="483" t="s">
        <v>58</v>
      </c>
      <c r="AI455" s="482">
        <v>3800</v>
      </c>
      <c r="AJ455" s="481">
        <v>4200</v>
      </c>
      <c r="AK455" s="471">
        <v>2600</v>
      </c>
      <c r="AL455" s="469">
        <v>2600</v>
      </c>
      <c r="AM455" s="1194" t="s">
        <v>3595</v>
      </c>
      <c r="AN455" s="483" t="s">
        <v>57</v>
      </c>
      <c r="AO455" s="482">
        <v>8800</v>
      </c>
      <c r="AP455" s="481">
        <v>9800</v>
      </c>
      <c r="AQ455" s="468">
        <v>6100</v>
      </c>
      <c r="AR455" s="467">
        <v>6100</v>
      </c>
      <c r="AS455" s="1032"/>
      <c r="AT455" s="593">
        <v>16800</v>
      </c>
      <c r="AU455" s="1194" t="s">
        <v>3595</v>
      </c>
      <c r="AV455" s="1209">
        <v>4500</v>
      </c>
      <c r="AW455" s="1032" t="s">
        <v>3595</v>
      </c>
      <c r="AX455" s="1195">
        <v>4230</v>
      </c>
      <c r="AY455" s="1032" t="s">
        <v>3595</v>
      </c>
      <c r="AZ455" s="1198">
        <v>40</v>
      </c>
      <c r="BA455" s="1032"/>
      <c r="BB455" s="593"/>
      <c r="BC455" s="1032" t="s">
        <v>3601</v>
      </c>
      <c r="BD455" s="1202" t="s">
        <v>56</v>
      </c>
      <c r="BE455" s="1032" t="s">
        <v>3601</v>
      </c>
      <c r="BF455" s="390"/>
      <c r="BG455" s="1032" t="s">
        <v>3601</v>
      </c>
      <c r="BH455" s="390"/>
      <c r="BI455" s="1032" t="s">
        <v>3601</v>
      </c>
      <c r="BJ455" s="390"/>
      <c r="BK455" s="1032" t="s">
        <v>3595</v>
      </c>
      <c r="BL455" s="1195">
        <v>4640</v>
      </c>
      <c r="BM455" s="1032" t="s">
        <v>8</v>
      </c>
      <c r="BN455" s="1198">
        <v>40</v>
      </c>
      <c r="BO455" s="1032"/>
      <c r="BP455" s="1202" t="s">
        <v>3693</v>
      </c>
      <c r="BQ455" s="457"/>
      <c r="BR455" s="412"/>
      <c r="BS455" s="581"/>
      <c r="BV455" s="1056"/>
    </row>
    <row r="456" spans="1:87" ht="12.75" customHeight="1">
      <c r="A456" s="1061"/>
      <c r="B456" s="1191"/>
      <c r="C456" s="1077"/>
      <c r="D456" s="478" t="s">
        <v>3469</v>
      </c>
      <c r="E456" s="388"/>
      <c r="F456" s="477">
        <v>69350</v>
      </c>
      <c r="G456" s="476">
        <v>124400</v>
      </c>
      <c r="H456" s="477">
        <v>60140</v>
      </c>
      <c r="I456" s="476">
        <v>115190</v>
      </c>
      <c r="J456" s="583" t="s">
        <v>3595</v>
      </c>
      <c r="K456" s="475">
        <v>660</v>
      </c>
      <c r="L456" s="474">
        <v>1130</v>
      </c>
      <c r="M456" s="473" t="s">
        <v>50</v>
      </c>
      <c r="N456" s="475">
        <v>560</v>
      </c>
      <c r="O456" s="474">
        <v>1030</v>
      </c>
      <c r="P456" s="473" t="s">
        <v>50</v>
      </c>
      <c r="Q456" s="583" t="s">
        <v>3595</v>
      </c>
      <c r="R456" s="383">
        <v>6740</v>
      </c>
      <c r="S456" s="480">
        <v>60</v>
      </c>
      <c r="T456" s="1082"/>
      <c r="V456" s="488"/>
      <c r="W456" s="1032"/>
      <c r="X456" s="490"/>
      <c r="Y456" s="489"/>
      <c r="Z456" s="1035"/>
      <c r="AA456" s="488"/>
      <c r="AB456" s="1032"/>
      <c r="AC456" s="1214"/>
      <c r="AD456" s="495">
        <v>13010</v>
      </c>
      <c r="AE456" s="1032"/>
      <c r="AF456" s="1199"/>
      <c r="AG456" s="1194"/>
      <c r="AH456" s="429" t="s">
        <v>55</v>
      </c>
      <c r="AI456" s="470">
        <v>3600</v>
      </c>
      <c r="AJ456" s="469">
        <v>4000</v>
      </c>
      <c r="AK456" s="471">
        <v>2500</v>
      </c>
      <c r="AL456" s="469">
        <v>2500</v>
      </c>
      <c r="AM456" s="1194"/>
      <c r="AN456" s="429" t="s">
        <v>54</v>
      </c>
      <c r="AO456" s="470">
        <v>4800</v>
      </c>
      <c r="AP456" s="469">
        <v>5400</v>
      </c>
      <c r="AQ456" s="468">
        <v>3400</v>
      </c>
      <c r="AR456" s="467">
        <v>3400</v>
      </c>
      <c r="AS456" s="1032"/>
      <c r="AT456" s="488"/>
      <c r="AU456" s="1194"/>
      <c r="AV456" s="1210"/>
      <c r="AW456" s="1032"/>
      <c r="AX456" s="1196"/>
      <c r="AY456" s="1032"/>
      <c r="AZ456" s="1199"/>
      <c r="BA456" s="1032"/>
      <c r="BB456" s="488"/>
      <c r="BC456" s="1032"/>
      <c r="BD456" s="1203"/>
      <c r="BE456" s="1032"/>
      <c r="BF456" s="479">
        <v>2540</v>
      </c>
      <c r="BG456" s="1032"/>
      <c r="BH456" s="479">
        <v>8090</v>
      </c>
      <c r="BI456" s="1032"/>
      <c r="BJ456" s="479">
        <v>4870</v>
      </c>
      <c r="BK456" s="1032"/>
      <c r="BL456" s="1196"/>
      <c r="BM456" s="1032"/>
      <c r="BN456" s="1199"/>
      <c r="BO456" s="1032"/>
      <c r="BP456" s="1203"/>
      <c r="BQ456" s="457"/>
      <c r="BR456" s="412"/>
      <c r="BS456" s="581"/>
      <c r="BV456" s="1056"/>
    </row>
    <row r="457" spans="1:87" ht="12.75" customHeight="1">
      <c r="A457" s="1061"/>
      <c r="B457" s="1191"/>
      <c r="C457" s="1204" t="s">
        <v>53</v>
      </c>
      <c r="D457" s="478" t="s">
        <v>3520</v>
      </c>
      <c r="E457" s="388"/>
      <c r="F457" s="477">
        <v>124400</v>
      </c>
      <c r="G457" s="476">
        <v>191890</v>
      </c>
      <c r="H457" s="477">
        <v>115190</v>
      </c>
      <c r="I457" s="476">
        <v>182680</v>
      </c>
      <c r="J457" s="583" t="s">
        <v>3595</v>
      </c>
      <c r="K457" s="475">
        <v>1130</v>
      </c>
      <c r="L457" s="474">
        <v>1810</v>
      </c>
      <c r="M457" s="473" t="s">
        <v>50</v>
      </c>
      <c r="N457" s="475">
        <v>1030</v>
      </c>
      <c r="O457" s="474">
        <v>1710</v>
      </c>
      <c r="P457" s="473" t="s">
        <v>50</v>
      </c>
      <c r="Q457" s="380"/>
      <c r="R457" s="392"/>
      <c r="S457" s="455"/>
      <c r="T457" s="1082"/>
      <c r="V457" s="593" t="s">
        <v>76</v>
      </c>
      <c r="W457" s="1032"/>
      <c r="X457" s="593" t="s">
        <v>76</v>
      </c>
      <c r="Y457" s="602"/>
      <c r="Z457" s="1035"/>
      <c r="AA457" s="593"/>
      <c r="AB457" s="1032" t="s">
        <v>3595</v>
      </c>
      <c r="AC457" s="1211">
        <v>13010</v>
      </c>
      <c r="AD457" s="493"/>
      <c r="AE457" s="1032"/>
      <c r="AF457" s="1199">
        <v>0</v>
      </c>
      <c r="AG457" s="1194"/>
      <c r="AH457" s="429" t="s">
        <v>52</v>
      </c>
      <c r="AI457" s="470">
        <v>3400</v>
      </c>
      <c r="AJ457" s="469">
        <v>3800</v>
      </c>
      <c r="AK457" s="471">
        <v>2400</v>
      </c>
      <c r="AL457" s="469">
        <v>2400</v>
      </c>
      <c r="AM457" s="1194"/>
      <c r="AN457" s="429" t="s">
        <v>51</v>
      </c>
      <c r="AO457" s="470">
        <v>4200</v>
      </c>
      <c r="AP457" s="469">
        <v>4700</v>
      </c>
      <c r="AQ457" s="468">
        <v>2900</v>
      </c>
      <c r="AR457" s="467">
        <v>2900</v>
      </c>
      <c r="AS457" s="1032"/>
      <c r="AT457" s="593" t="s">
        <v>14</v>
      </c>
      <c r="AU457" s="485"/>
      <c r="AV457" s="571"/>
      <c r="AW457" s="1032"/>
      <c r="AX457" s="1196"/>
      <c r="AY457" s="1032"/>
      <c r="AZ457" s="1199"/>
      <c r="BA457" s="1032"/>
      <c r="BB457" s="593"/>
      <c r="BC457" s="1032"/>
      <c r="BD457" s="1206">
        <v>0.06</v>
      </c>
      <c r="BE457" s="1032"/>
      <c r="BF457" s="466">
        <v>20</v>
      </c>
      <c r="BG457" s="1032"/>
      <c r="BH457" s="466">
        <v>80</v>
      </c>
      <c r="BI457" s="1032"/>
      <c r="BJ457" s="466">
        <v>40</v>
      </c>
      <c r="BK457" s="1032"/>
      <c r="BL457" s="1196"/>
      <c r="BM457" s="1032"/>
      <c r="BN457" s="1199"/>
      <c r="BO457" s="1032"/>
      <c r="BP457" s="1206">
        <v>0.92</v>
      </c>
      <c r="BQ457" s="457"/>
      <c r="BR457" s="412"/>
      <c r="BS457" s="581"/>
      <c r="BV457" s="1056"/>
    </row>
    <row r="458" spans="1:87" ht="12.75" customHeight="1">
      <c r="A458" s="1061"/>
      <c r="B458" s="1191"/>
      <c r="C458" s="1205"/>
      <c r="D458" s="389" t="s">
        <v>3519</v>
      </c>
      <c r="E458" s="388"/>
      <c r="F458" s="387">
        <v>191890</v>
      </c>
      <c r="G458" s="386"/>
      <c r="H458" s="387">
        <v>182680</v>
      </c>
      <c r="I458" s="386"/>
      <c r="J458" s="583" t="s">
        <v>3595</v>
      </c>
      <c r="K458" s="383">
        <v>1810</v>
      </c>
      <c r="L458" s="385"/>
      <c r="M458" s="384" t="s">
        <v>50</v>
      </c>
      <c r="N458" s="383">
        <v>1710</v>
      </c>
      <c r="O458" s="385"/>
      <c r="P458" s="384" t="s">
        <v>50</v>
      </c>
      <c r="Q458" s="380"/>
      <c r="R458" s="392"/>
      <c r="S458" s="487"/>
      <c r="T458" s="1082"/>
      <c r="V458" s="593">
        <v>256600</v>
      </c>
      <c r="W458" s="1032"/>
      <c r="X458" s="596">
        <v>2560</v>
      </c>
      <c r="Y458" s="485"/>
      <c r="Z458" s="1035"/>
      <c r="AA458" s="596"/>
      <c r="AB458" s="1032"/>
      <c r="AC458" s="1212"/>
      <c r="AD458" s="492"/>
      <c r="AE458" s="1032"/>
      <c r="AF458" s="1200"/>
      <c r="AG458" s="1194"/>
      <c r="AH458" s="586" t="s">
        <v>49</v>
      </c>
      <c r="AI458" s="462">
        <v>3300</v>
      </c>
      <c r="AJ458" s="461">
        <v>3600</v>
      </c>
      <c r="AK458" s="463">
        <v>2300</v>
      </c>
      <c r="AL458" s="461">
        <v>2300</v>
      </c>
      <c r="AM458" s="1194"/>
      <c r="AN458" s="586" t="s">
        <v>48</v>
      </c>
      <c r="AO458" s="462">
        <v>3800</v>
      </c>
      <c r="AP458" s="461">
        <v>4200</v>
      </c>
      <c r="AQ458" s="460">
        <v>2600</v>
      </c>
      <c r="AR458" s="459">
        <v>2600</v>
      </c>
      <c r="AS458" s="1032"/>
      <c r="AT458" s="593">
        <v>12280</v>
      </c>
      <c r="AU458" s="485"/>
      <c r="AV458" s="414"/>
      <c r="AW458" s="1032"/>
      <c r="AX458" s="1197"/>
      <c r="AY458" s="1032"/>
      <c r="AZ458" s="1200"/>
      <c r="BA458" s="1032"/>
      <c r="BB458" s="593"/>
      <c r="BC458" s="1032"/>
      <c r="BD458" s="1207"/>
      <c r="BE458" s="1032"/>
      <c r="BF458" s="604"/>
      <c r="BG458" s="1032"/>
      <c r="BH458" s="458" t="s">
        <v>3692</v>
      </c>
      <c r="BI458" s="1032"/>
      <c r="BJ458" s="458" t="s">
        <v>3692</v>
      </c>
      <c r="BK458" s="1032"/>
      <c r="BL458" s="1197"/>
      <c r="BM458" s="1032"/>
      <c r="BN458" s="1200"/>
      <c r="BO458" s="1032"/>
      <c r="BP458" s="1206"/>
      <c r="BQ458" s="457"/>
      <c r="BR458" s="412"/>
      <c r="BS458" s="581"/>
      <c r="BV458" s="1056"/>
    </row>
    <row r="459" spans="1:87" ht="12.75" customHeight="1">
      <c r="A459" s="1061"/>
      <c r="B459" s="1190" t="s">
        <v>3533</v>
      </c>
      <c r="C459" s="1076" t="s">
        <v>59</v>
      </c>
      <c r="D459" s="402" t="s">
        <v>3470</v>
      </c>
      <c r="E459" s="388"/>
      <c r="F459" s="401">
        <v>54750</v>
      </c>
      <c r="G459" s="400">
        <v>61490</v>
      </c>
      <c r="H459" s="401">
        <v>47070</v>
      </c>
      <c r="I459" s="400">
        <v>53810</v>
      </c>
      <c r="J459" s="583" t="s">
        <v>3595</v>
      </c>
      <c r="K459" s="399">
        <v>520</v>
      </c>
      <c r="L459" s="398">
        <v>580</v>
      </c>
      <c r="M459" s="397" t="s">
        <v>50</v>
      </c>
      <c r="N459" s="399">
        <v>440</v>
      </c>
      <c r="O459" s="398">
        <v>500</v>
      </c>
      <c r="P459" s="397" t="s">
        <v>50</v>
      </c>
      <c r="Q459" s="583" t="s">
        <v>3595</v>
      </c>
      <c r="R459" s="396">
        <v>6740</v>
      </c>
      <c r="S459" s="484">
        <v>60</v>
      </c>
      <c r="T459" s="1082"/>
      <c r="V459" s="488"/>
      <c r="W459" s="1032"/>
      <c r="X459" s="490"/>
      <c r="Y459" s="489"/>
      <c r="Z459" s="1035"/>
      <c r="AA459" s="488"/>
      <c r="AB459" s="1032" t="s">
        <v>3595</v>
      </c>
      <c r="AC459" s="1213">
        <v>13350</v>
      </c>
      <c r="AD459" s="496"/>
      <c r="AE459" s="1032" t="s">
        <v>3595</v>
      </c>
      <c r="AF459" s="1198">
        <v>60</v>
      </c>
      <c r="AG459" s="1194" t="s">
        <v>3595</v>
      </c>
      <c r="AH459" s="483" t="s">
        <v>58</v>
      </c>
      <c r="AI459" s="482">
        <v>3200</v>
      </c>
      <c r="AJ459" s="481">
        <v>3500</v>
      </c>
      <c r="AK459" s="471">
        <v>2200</v>
      </c>
      <c r="AL459" s="469">
        <v>2200</v>
      </c>
      <c r="AM459" s="1194" t="s">
        <v>3595</v>
      </c>
      <c r="AN459" s="483" t="s">
        <v>57</v>
      </c>
      <c r="AO459" s="482">
        <v>7200</v>
      </c>
      <c r="AP459" s="481">
        <v>8100</v>
      </c>
      <c r="AQ459" s="468">
        <v>5100</v>
      </c>
      <c r="AR459" s="467">
        <v>5100</v>
      </c>
      <c r="AS459" s="1032"/>
      <c r="AT459" s="488"/>
      <c r="AU459" s="1194" t="s">
        <v>3595</v>
      </c>
      <c r="AV459" s="1209">
        <v>4500</v>
      </c>
      <c r="AW459" s="1032" t="s">
        <v>3595</v>
      </c>
      <c r="AX459" s="1195">
        <v>3530</v>
      </c>
      <c r="AY459" s="1032" t="s">
        <v>3595</v>
      </c>
      <c r="AZ459" s="1198">
        <v>30</v>
      </c>
      <c r="BA459" s="1032"/>
      <c r="BB459" s="488"/>
      <c r="BC459" s="1032" t="s">
        <v>3601</v>
      </c>
      <c r="BD459" s="1202" t="s">
        <v>56</v>
      </c>
      <c r="BE459" s="1032" t="s">
        <v>3601</v>
      </c>
      <c r="BF459" s="390"/>
      <c r="BG459" s="1032" t="s">
        <v>3601</v>
      </c>
      <c r="BH459" s="390"/>
      <c r="BI459" s="1032" t="s">
        <v>3601</v>
      </c>
      <c r="BJ459" s="390"/>
      <c r="BK459" s="1032" t="s">
        <v>3595</v>
      </c>
      <c r="BL459" s="1195">
        <v>3870</v>
      </c>
      <c r="BM459" s="1032" t="s">
        <v>8</v>
      </c>
      <c r="BN459" s="1198">
        <v>30</v>
      </c>
      <c r="BO459" s="1032"/>
      <c r="BP459" s="1202" t="s">
        <v>3693</v>
      </c>
      <c r="BQ459" s="457"/>
      <c r="BR459" s="412"/>
      <c r="BS459" s="581"/>
      <c r="BV459" s="1056"/>
    </row>
    <row r="460" spans="1:87" ht="12.75" customHeight="1">
      <c r="A460" s="1061"/>
      <c r="B460" s="1191"/>
      <c r="C460" s="1077"/>
      <c r="D460" s="478" t="s">
        <v>3469</v>
      </c>
      <c r="E460" s="388"/>
      <c r="F460" s="477">
        <v>61490</v>
      </c>
      <c r="G460" s="476">
        <v>116540</v>
      </c>
      <c r="H460" s="477">
        <v>53810</v>
      </c>
      <c r="I460" s="476">
        <v>108860</v>
      </c>
      <c r="J460" s="583" t="s">
        <v>3595</v>
      </c>
      <c r="K460" s="475">
        <v>580</v>
      </c>
      <c r="L460" s="474">
        <v>1050</v>
      </c>
      <c r="M460" s="473" t="s">
        <v>50</v>
      </c>
      <c r="N460" s="475">
        <v>500</v>
      </c>
      <c r="O460" s="474">
        <v>970</v>
      </c>
      <c r="P460" s="473" t="s">
        <v>50</v>
      </c>
      <c r="Q460" s="583" t="s">
        <v>3595</v>
      </c>
      <c r="R460" s="383">
        <v>6740</v>
      </c>
      <c r="S460" s="480">
        <v>60</v>
      </c>
      <c r="T460" s="1082"/>
      <c r="V460" s="593" t="s">
        <v>75</v>
      </c>
      <c r="W460" s="1032"/>
      <c r="X460" s="596" t="s">
        <v>75</v>
      </c>
      <c r="Y460" s="602"/>
      <c r="Z460" s="1035"/>
      <c r="AA460" s="593"/>
      <c r="AB460" s="1032"/>
      <c r="AC460" s="1214"/>
      <c r="AD460" s="495">
        <v>11680</v>
      </c>
      <c r="AE460" s="1032"/>
      <c r="AF460" s="1199"/>
      <c r="AG460" s="1194"/>
      <c r="AH460" s="429" t="s">
        <v>55</v>
      </c>
      <c r="AI460" s="470">
        <v>3000</v>
      </c>
      <c r="AJ460" s="469">
        <v>3300</v>
      </c>
      <c r="AK460" s="471">
        <v>2100</v>
      </c>
      <c r="AL460" s="469">
        <v>2100</v>
      </c>
      <c r="AM460" s="1194"/>
      <c r="AN460" s="429" t="s">
        <v>54</v>
      </c>
      <c r="AO460" s="470">
        <v>4000</v>
      </c>
      <c r="AP460" s="469">
        <v>4400</v>
      </c>
      <c r="AQ460" s="468">
        <v>2800</v>
      </c>
      <c r="AR460" s="467">
        <v>2800</v>
      </c>
      <c r="AS460" s="1032"/>
      <c r="AT460" s="593" t="s">
        <v>15</v>
      </c>
      <c r="AU460" s="1194"/>
      <c r="AV460" s="1210"/>
      <c r="AW460" s="1032"/>
      <c r="AX460" s="1196"/>
      <c r="AY460" s="1032"/>
      <c r="AZ460" s="1199"/>
      <c r="BA460" s="1032"/>
      <c r="BB460" s="593"/>
      <c r="BC460" s="1032"/>
      <c r="BD460" s="1203"/>
      <c r="BE460" s="1032"/>
      <c r="BF460" s="479">
        <v>2120</v>
      </c>
      <c r="BG460" s="1032"/>
      <c r="BH460" s="479">
        <v>6740</v>
      </c>
      <c r="BI460" s="1032"/>
      <c r="BJ460" s="479">
        <v>4060</v>
      </c>
      <c r="BK460" s="1032"/>
      <c r="BL460" s="1196"/>
      <c r="BM460" s="1032"/>
      <c r="BN460" s="1199"/>
      <c r="BO460" s="1032"/>
      <c r="BP460" s="1203"/>
      <c r="BQ460" s="457"/>
      <c r="BR460" s="412"/>
      <c r="BS460" s="581"/>
      <c r="BV460" s="1056"/>
    </row>
    <row r="461" spans="1:87" ht="12.75" customHeight="1">
      <c r="A461" s="1061"/>
      <c r="B461" s="1191"/>
      <c r="C461" s="1204" t="s">
        <v>53</v>
      </c>
      <c r="D461" s="478" t="s">
        <v>3520</v>
      </c>
      <c r="E461" s="388"/>
      <c r="F461" s="477">
        <v>116540</v>
      </c>
      <c r="G461" s="476">
        <v>184030</v>
      </c>
      <c r="H461" s="477">
        <v>108860</v>
      </c>
      <c r="I461" s="476">
        <v>176350</v>
      </c>
      <c r="J461" s="583" t="s">
        <v>3595</v>
      </c>
      <c r="K461" s="475">
        <v>1050</v>
      </c>
      <c r="L461" s="474">
        <v>1730</v>
      </c>
      <c r="M461" s="473" t="s">
        <v>50</v>
      </c>
      <c r="N461" s="475">
        <v>970</v>
      </c>
      <c r="O461" s="474">
        <v>1650</v>
      </c>
      <c r="P461" s="473" t="s">
        <v>50</v>
      </c>
      <c r="Q461" s="380"/>
      <c r="R461" s="392"/>
      <c r="S461" s="455"/>
      <c r="T461" s="1082"/>
      <c r="V461" s="593">
        <v>289800</v>
      </c>
      <c r="W461" s="1032"/>
      <c r="X461" s="596">
        <v>2890</v>
      </c>
      <c r="Y461" s="485"/>
      <c r="Z461" s="1035"/>
      <c r="AA461" s="596"/>
      <c r="AB461" s="1032" t="s">
        <v>3595</v>
      </c>
      <c r="AC461" s="1211">
        <v>11680</v>
      </c>
      <c r="AD461" s="493"/>
      <c r="AE461" s="1032"/>
      <c r="AF461" s="1199">
        <v>0</v>
      </c>
      <c r="AG461" s="1194"/>
      <c r="AH461" s="429" t="s">
        <v>52</v>
      </c>
      <c r="AI461" s="470">
        <v>2800</v>
      </c>
      <c r="AJ461" s="469">
        <v>3100</v>
      </c>
      <c r="AK461" s="471">
        <v>2000</v>
      </c>
      <c r="AL461" s="469">
        <v>2000</v>
      </c>
      <c r="AM461" s="1194"/>
      <c r="AN461" s="429" t="s">
        <v>51</v>
      </c>
      <c r="AO461" s="470">
        <v>3500</v>
      </c>
      <c r="AP461" s="469">
        <v>3800</v>
      </c>
      <c r="AQ461" s="468">
        <v>2400</v>
      </c>
      <c r="AR461" s="467">
        <v>2400</v>
      </c>
      <c r="AS461" s="1032"/>
      <c r="AT461" s="593">
        <v>9770</v>
      </c>
      <c r="AU461" s="485"/>
      <c r="AV461" s="571"/>
      <c r="AW461" s="1032"/>
      <c r="AX461" s="1196"/>
      <c r="AY461" s="1032"/>
      <c r="AZ461" s="1199"/>
      <c r="BA461" s="1032"/>
      <c r="BB461" s="593"/>
      <c r="BC461" s="1032"/>
      <c r="BD461" s="1206">
        <v>0.06</v>
      </c>
      <c r="BE461" s="1032"/>
      <c r="BF461" s="466">
        <v>20</v>
      </c>
      <c r="BG461" s="1032"/>
      <c r="BH461" s="466">
        <v>60</v>
      </c>
      <c r="BI461" s="1032"/>
      <c r="BJ461" s="466">
        <v>40</v>
      </c>
      <c r="BK461" s="1032"/>
      <c r="BL461" s="1196"/>
      <c r="BM461" s="1032"/>
      <c r="BN461" s="1199"/>
      <c r="BO461" s="1032"/>
      <c r="BP461" s="1206">
        <v>0.9</v>
      </c>
      <c r="BQ461" s="457"/>
      <c r="BR461" s="412"/>
      <c r="BS461" s="581"/>
      <c r="BV461" s="1056"/>
    </row>
    <row r="462" spans="1:87" ht="12.75" customHeight="1">
      <c r="A462" s="1061"/>
      <c r="B462" s="1191"/>
      <c r="C462" s="1205"/>
      <c r="D462" s="389" t="s">
        <v>3519</v>
      </c>
      <c r="E462" s="388"/>
      <c r="F462" s="387">
        <v>184030</v>
      </c>
      <c r="G462" s="386"/>
      <c r="H462" s="387">
        <v>176350</v>
      </c>
      <c r="I462" s="386"/>
      <c r="J462" s="583" t="s">
        <v>3595</v>
      </c>
      <c r="K462" s="383">
        <v>1730</v>
      </c>
      <c r="L462" s="385"/>
      <c r="M462" s="384" t="s">
        <v>50</v>
      </c>
      <c r="N462" s="383">
        <v>1650</v>
      </c>
      <c r="O462" s="385"/>
      <c r="P462" s="384" t="s">
        <v>50</v>
      </c>
      <c r="Q462" s="380"/>
      <c r="R462" s="392"/>
      <c r="S462" s="487"/>
      <c r="T462" s="1082"/>
      <c r="V462" s="488"/>
      <c r="W462" s="1032"/>
      <c r="X462" s="490"/>
      <c r="Y462" s="489"/>
      <c r="Z462" s="1035"/>
      <c r="AA462" s="488"/>
      <c r="AB462" s="1032"/>
      <c r="AC462" s="1212"/>
      <c r="AD462" s="492"/>
      <c r="AE462" s="1032"/>
      <c r="AF462" s="1200"/>
      <c r="AG462" s="1194"/>
      <c r="AH462" s="586" t="s">
        <v>49</v>
      </c>
      <c r="AI462" s="462">
        <v>2700</v>
      </c>
      <c r="AJ462" s="461">
        <v>3000</v>
      </c>
      <c r="AK462" s="463">
        <v>1900</v>
      </c>
      <c r="AL462" s="461">
        <v>1900</v>
      </c>
      <c r="AM462" s="1194"/>
      <c r="AN462" s="586" t="s">
        <v>48</v>
      </c>
      <c r="AO462" s="462">
        <v>3100</v>
      </c>
      <c r="AP462" s="461">
        <v>3400</v>
      </c>
      <c r="AQ462" s="460">
        <v>2100</v>
      </c>
      <c r="AR462" s="459">
        <v>2100</v>
      </c>
      <c r="AS462" s="1032"/>
      <c r="AT462" s="488"/>
      <c r="AU462" s="485"/>
      <c r="AV462" s="414"/>
      <c r="AW462" s="1032"/>
      <c r="AX462" s="1197"/>
      <c r="AY462" s="1032"/>
      <c r="AZ462" s="1200"/>
      <c r="BA462" s="1032"/>
      <c r="BB462" s="488"/>
      <c r="BC462" s="1032"/>
      <c r="BD462" s="1207"/>
      <c r="BE462" s="1032"/>
      <c r="BF462" s="604"/>
      <c r="BG462" s="1032"/>
      <c r="BH462" s="458" t="s">
        <v>3692</v>
      </c>
      <c r="BI462" s="1032"/>
      <c r="BJ462" s="458" t="s">
        <v>3692</v>
      </c>
      <c r="BK462" s="1032"/>
      <c r="BL462" s="1197"/>
      <c r="BM462" s="1032"/>
      <c r="BN462" s="1200"/>
      <c r="BO462" s="1032"/>
      <c r="BP462" s="1206"/>
      <c r="BQ462" s="457"/>
      <c r="BR462" s="412"/>
      <c r="BS462" s="581"/>
      <c r="BV462" s="1056"/>
    </row>
    <row r="463" spans="1:87" ht="12.75" customHeight="1">
      <c r="A463" s="1061"/>
      <c r="B463" s="1190" t="s">
        <v>3532</v>
      </c>
      <c r="C463" s="1076" t="s">
        <v>59</v>
      </c>
      <c r="D463" s="402" t="s">
        <v>3470</v>
      </c>
      <c r="E463" s="388"/>
      <c r="F463" s="401">
        <v>49210</v>
      </c>
      <c r="G463" s="400">
        <v>55950</v>
      </c>
      <c r="H463" s="401">
        <v>42630</v>
      </c>
      <c r="I463" s="400">
        <v>49370</v>
      </c>
      <c r="J463" s="583" t="s">
        <v>3595</v>
      </c>
      <c r="K463" s="399">
        <v>460</v>
      </c>
      <c r="L463" s="398">
        <v>520</v>
      </c>
      <c r="M463" s="397" t="s">
        <v>50</v>
      </c>
      <c r="N463" s="399">
        <v>400</v>
      </c>
      <c r="O463" s="398">
        <v>460</v>
      </c>
      <c r="P463" s="397" t="s">
        <v>50</v>
      </c>
      <c r="Q463" s="583" t="s">
        <v>3595</v>
      </c>
      <c r="R463" s="396">
        <v>6740</v>
      </c>
      <c r="S463" s="484">
        <v>60</v>
      </c>
      <c r="T463" s="1082"/>
      <c r="V463" s="593" t="s">
        <v>74</v>
      </c>
      <c r="W463" s="1032"/>
      <c r="X463" s="596" t="s">
        <v>74</v>
      </c>
      <c r="Y463" s="602"/>
      <c r="Z463" s="1035"/>
      <c r="AA463" s="593"/>
      <c r="AB463" s="1032" t="s">
        <v>3595</v>
      </c>
      <c r="AC463" s="1213">
        <v>12400</v>
      </c>
      <c r="AD463" s="496"/>
      <c r="AE463" s="1032" t="s">
        <v>3595</v>
      </c>
      <c r="AF463" s="1198">
        <v>50</v>
      </c>
      <c r="AG463" s="1194" t="s">
        <v>3595</v>
      </c>
      <c r="AH463" s="483" t="s">
        <v>58</v>
      </c>
      <c r="AI463" s="482">
        <v>2700</v>
      </c>
      <c r="AJ463" s="481">
        <v>3000</v>
      </c>
      <c r="AK463" s="471">
        <v>1900</v>
      </c>
      <c r="AL463" s="469">
        <v>1900</v>
      </c>
      <c r="AM463" s="1194" t="s">
        <v>3595</v>
      </c>
      <c r="AN463" s="483" t="s">
        <v>57</v>
      </c>
      <c r="AO463" s="482">
        <v>6300</v>
      </c>
      <c r="AP463" s="481">
        <v>7100</v>
      </c>
      <c r="AQ463" s="468">
        <v>4400</v>
      </c>
      <c r="AR463" s="467">
        <v>4400</v>
      </c>
      <c r="AS463" s="1032"/>
      <c r="AT463" s="593" t="s">
        <v>16</v>
      </c>
      <c r="AU463" s="1194" t="s">
        <v>3595</v>
      </c>
      <c r="AV463" s="1209">
        <v>4500</v>
      </c>
      <c r="AW463" s="1032" t="s">
        <v>3595</v>
      </c>
      <c r="AX463" s="1195">
        <v>3020</v>
      </c>
      <c r="AY463" s="1032" t="s">
        <v>3595</v>
      </c>
      <c r="AZ463" s="1198">
        <v>30</v>
      </c>
      <c r="BA463" s="1032"/>
      <c r="BB463" s="593"/>
      <c r="BC463" s="1032" t="s">
        <v>3601</v>
      </c>
      <c r="BD463" s="1202" t="s">
        <v>56</v>
      </c>
      <c r="BE463" s="1032" t="s">
        <v>3601</v>
      </c>
      <c r="BF463" s="390"/>
      <c r="BG463" s="1032" t="s">
        <v>3601</v>
      </c>
      <c r="BH463" s="390"/>
      <c r="BI463" s="1032" t="s">
        <v>3601</v>
      </c>
      <c r="BJ463" s="390"/>
      <c r="BK463" s="1032" t="s">
        <v>3595</v>
      </c>
      <c r="BL463" s="1195">
        <v>3310</v>
      </c>
      <c r="BM463" s="1032" t="s">
        <v>8</v>
      </c>
      <c r="BN463" s="1198">
        <v>30</v>
      </c>
      <c r="BO463" s="1032"/>
      <c r="BP463" s="1202" t="s">
        <v>3693</v>
      </c>
      <c r="BQ463" s="457"/>
      <c r="BR463" s="412"/>
      <c r="BS463" s="581"/>
      <c r="BV463" s="1056"/>
    </row>
    <row r="464" spans="1:87" ht="12.75" customHeight="1">
      <c r="A464" s="1061"/>
      <c r="B464" s="1191"/>
      <c r="C464" s="1077"/>
      <c r="D464" s="478" t="s">
        <v>3469</v>
      </c>
      <c r="E464" s="388"/>
      <c r="F464" s="477">
        <v>55950</v>
      </c>
      <c r="G464" s="476">
        <v>111000</v>
      </c>
      <c r="H464" s="477">
        <v>49370</v>
      </c>
      <c r="I464" s="476">
        <v>104420</v>
      </c>
      <c r="J464" s="583" t="s">
        <v>3595</v>
      </c>
      <c r="K464" s="475">
        <v>520</v>
      </c>
      <c r="L464" s="474">
        <v>990</v>
      </c>
      <c r="M464" s="473" t="s">
        <v>50</v>
      </c>
      <c r="N464" s="475">
        <v>460</v>
      </c>
      <c r="O464" s="474">
        <v>930</v>
      </c>
      <c r="P464" s="473" t="s">
        <v>50</v>
      </c>
      <c r="Q464" s="583" t="s">
        <v>3595</v>
      </c>
      <c r="R464" s="383">
        <v>6740</v>
      </c>
      <c r="S464" s="480">
        <v>60</v>
      </c>
      <c r="T464" s="1082"/>
      <c r="V464" s="593">
        <v>323100</v>
      </c>
      <c r="W464" s="1032"/>
      <c r="X464" s="596">
        <v>3230</v>
      </c>
      <c r="Y464" s="485"/>
      <c r="Z464" s="1035"/>
      <c r="AA464" s="596"/>
      <c r="AB464" s="1032"/>
      <c r="AC464" s="1214"/>
      <c r="AD464" s="495">
        <v>10730</v>
      </c>
      <c r="AE464" s="1032"/>
      <c r="AF464" s="1199"/>
      <c r="AG464" s="1194"/>
      <c r="AH464" s="429" t="s">
        <v>55</v>
      </c>
      <c r="AI464" s="470">
        <v>2600</v>
      </c>
      <c r="AJ464" s="469">
        <v>2800</v>
      </c>
      <c r="AK464" s="471">
        <v>1800</v>
      </c>
      <c r="AL464" s="469">
        <v>1800</v>
      </c>
      <c r="AM464" s="1194"/>
      <c r="AN464" s="429" t="s">
        <v>54</v>
      </c>
      <c r="AO464" s="470">
        <v>3500</v>
      </c>
      <c r="AP464" s="469">
        <v>3900</v>
      </c>
      <c r="AQ464" s="468">
        <v>2400</v>
      </c>
      <c r="AR464" s="467">
        <v>2400</v>
      </c>
      <c r="AS464" s="1032"/>
      <c r="AT464" s="593">
        <v>7500</v>
      </c>
      <c r="AU464" s="1194"/>
      <c r="AV464" s="1210"/>
      <c r="AW464" s="1032"/>
      <c r="AX464" s="1196"/>
      <c r="AY464" s="1032"/>
      <c r="AZ464" s="1199"/>
      <c r="BA464" s="1032"/>
      <c r="BB464" s="593"/>
      <c r="BC464" s="1032"/>
      <c r="BD464" s="1203"/>
      <c r="BE464" s="1032"/>
      <c r="BF464" s="479">
        <v>1810</v>
      </c>
      <c r="BG464" s="1032"/>
      <c r="BH464" s="479">
        <v>5780</v>
      </c>
      <c r="BI464" s="1032"/>
      <c r="BJ464" s="479">
        <v>3480</v>
      </c>
      <c r="BK464" s="1032"/>
      <c r="BL464" s="1196"/>
      <c r="BM464" s="1032"/>
      <c r="BN464" s="1199"/>
      <c r="BO464" s="1032"/>
      <c r="BP464" s="1203"/>
      <c r="BQ464" s="457"/>
      <c r="BR464" s="412"/>
      <c r="BS464" s="581"/>
      <c r="BV464" s="1056"/>
    </row>
    <row r="465" spans="1:74" ht="12.75" customHeight="1">
      <c r="A465" s="1061"/>
      <c r="B465" s="1191"/>
      <c r="C465" s="1204" t="s">
        <v>53</v>
      </c>
      <c r="D465" s="478" t="s">
        <v>3520</v>
      </c>
      <c r="E465" s="388"/>
      <c r="F465" s="477">
        <v>111000</v>
      </c>
      <c r="G465" s="476">
        <v>178490</v>
      </c>
      <c r="H465" s="477">
        <v>104420</v>
      </c>
      <c r="I465" s="476">
        <v>171910</v>
      </c>
      <c r="J465" s="583" t="s">
        <v>3595</v>
      </c>
      <c r="K465" s="475">
        <v>990</v>
      </c>
      <c r="L465" s="474">
        <v>1670</v>
      </c>
      <c r="M465" s="473" t="s">
        <v>50</v>
      </c>
      <c r="N465" s="475">
        <v>930</v>
      </c>
      <c r="O465" s="474">
        <v>1610</v>
      </c>
      <c r="P465" s="473" t="s">
        <v>50</v>
      </c>
      <c r="Q465" s="380"/>
      <c r="R465" s="392"/>
      <c r="S465" s="455"/>
      <c r="T465" s="1082"/>
      <c r="V465" s="488"/>
      <c r="W465" s="1032"/>
      <c r="X465" s="490"/>
      <c r="Y465" s="489"/>
      <c r="Z465" s="1035"/>
      <c r="AA465" s="488"/>
      <c r="AB465" s="1032" t="s">
        <v>3595</v>
      </c>
      <c r="AC465" s="1211">
        <v>10730</v>
      </c>
      <c r="AD465" s="493"/>
      <c r="AE465" s="1032"/>
      <c r="AF465" s="1199">
        <v>0</v>
      </c>
      <c r="AG465" s="1194"/>
      <c r="AH465" s="429" t="s">
        <v>52</v>
      </c>
      <c r="AI465" s="470">
        <v>2400</v>
      </c>
      <c r="AJ465" s="469">
        <v>2700</v>
      </c>
      <c r="AK465" s="471">
        <v>1700</v>
      </c>
      <c r="AL465" s="469">
        <v>1700</v>
      </c>
      <c r="AM465" s="1194"/>
      <c r="AN465" s="429" t="s">
        <v>51</v>
      </c>
      <c r="AO465" s="470">
        <v>3000</v>
      </c>
      <c r="AP465" s="469">
        <v>3400</v>
      </c>
      <c r="AQ465" s="468">
        <v>2100</v>
      </c>
      <c r="AR465" s="467">
        <v>2100</v>
      </c>
      <c r="AS465" s="1032"/>
      <c r="AT465" s="488"/>
      <c r="AU465" s="485"/>
      <c r="AV465" s="571"/>
      <c r="AW465" s="1032"/>
      <c r="AX465" s="1196"/>
      <c r="AY465" s="1032"/>
      <c r="AZ465" s="1199"/>
      <c r="BA465" s="1032"/>
      <c r="BB465" s="488"/>
      <c r="BC465" s="1032"/>
      <c r="BD465" s="1206">
        <v>0.06</v>
      </c>
      <c r="BE465" s="1032"/>
      <c r="BF465" s="466">
        <v>10</v>
      </c>
      <c r="BG465" s="1032"/>
      <c r="BH465" s="466">
        <v>50</v>
      </c>
      <c r="BI465" s="1032"/>
      <c r="BJ465" s="466">
        <v>30</v>
      </c>
      <c r="BK465" s="1032"/>
      <c r="BL465" s="1196"/>
      <c r="BM465" s="1032"/>
      <c r="BN465" s="1199"/>
      <c r="BO465" s="1032"/>
      <c r="BP465" s="1206">
        <v>0.92</v>
      </c>
      <c r="BQ465" s="457"/>
      <c r="BR465" s="412"/>
      <c r="BS465" s="581"/>
      <c r="BV465" s="1056"/>
    </row>
    <row r="466" spans="1:74" ht="12.75" customHeight="1">
      <c r="A466" s="1061"/>
      <c r="B466" s="1191"/>
      <c r="C466" s="1205"/>
      <c r="D466" s="389" t="s">
        <v>3519</v>
      </c>
      <c r="E466" s="388"/>
      <c r="F466" s="387">
        <v>178490</v>
      </c>
      <c r="G466" s="386"/>
      <c r="H466" s="387">
        <v>171910</v>
      </c>
      <c r="I466" s="386"/>
      <c r="J466" s="583" t="s">
        <v>3595</v>
      </c>
      <c r="K466" s="383">
        <v>1670</v>
      </c>
      <c r="L466" s="385"/>
      <c r="M466" s="384" t="s">
        <v>50</v>
      </c>
      <c r="N466" s="383">
        <v>1610</v>
      </c>
      <c r="O466" s="385"/>
      <c r="P466" s="384" t="s">
        <v>50</v>
      </c>
      <c r="Q466" s="380"/>
      <c r="R466" s="392"/>
      <c r="S466" s="487"/>
      <c r="T466" s="1082"/>
      <c r="V466" s="593" t="s">
        <v>73</v>
      </c>
      <c r="W466" s="1032"/>
      <c r="X466" s="596" t="s">
        <v>73</v>
      </c>
      <c r="Y466" s="602"/>
      <c r="Z466" s="1035"/>
      <c r="AA466" s="593"/>
      <c r="AB466" s="1032"/>
      <c r="AC466" s="1212"/>
      <c r="AD466" s="492"/>
      <c r="AE466" s="1032"/>
      <c r="AF466" s="1200"/>
      <c r="AG466" s="1194"/>
      <c r="AH466" s="586" t="s">
        <v>49</v>
      </c>
      <c r="AI466" s="462">
        <v>2300</v>
      </c>
      <c r="AJ466" s="461">
        <v>2600</v>
      </c>
      <c r="AK466" s="463">
        <v>1600</v>
      </c>
      <c r="AL466" s="461">
        <v>1600</v>
      </c>
      <c r="AM466" s="1194"/>
      <c r="AN466" s="586" t="s">
        <v>48</v>
      </c>
      <c r="AO466" s="462">
        <v>2700</v>
      </c>
      <c r="AP466" s="461">
        <v>3000</v>
      </c>
      <c r="AQ466" s="460">
        <v>1900</v>
      </c>
      <c r="AR466" s="459">
        <v>1900</v>
      </c>
      <c r="AS466" s="1032"/>
      <c r="AT466" s="593" t="s">
        <v>17</v>
      </c>
      <c r="AU466" s="485"/>
      <c r="AV466" s="414"/>
      <c r="AW466" s="1032"/>
      <c r="AX466" s="1197"/>
      <c r="AY466" s="1032"/>
      <c r="AZ466" s="1200"/>
      <c r="BA466" s="1032"/>
      <c r="BB466" s="593"/>
      <c r="BC466" s="1032"/>
      <c r="BD466" s="1207"/>
      <c r="BE466" s="1032"/>
      <c r="BF466" s="604"/>
      <c r="BG466" s="1032"/>
      <c r="BH466" s="458" t="s">
        <v>3692</v>
      </c>
      <c r="BI466" s="1032"/>
      <c r="BJ466" s="458" t="s">
        <v>3692</v>
      </c>
      <c r="BK466" s="1032"/>
      <c r="BL466" s="1197"/>
      <c r="BM466" s="1032"/>
      <c r="BN466" s="1200"/>
      <c r="BO466" s="1032"/>
      <c r="BP466" s="1206"/>
      <c r="BQ466" s="457"/>
      <c r="BR466" s="412"/>
      <c r="BS466" s="581"/>
      <c r="BV466" s="1056"/>
    </row>
    <row r="467" spans="1:74" ht="12.75" customHeight="1">
      <c r="A467" s="1061"/>
      <c r="B467" s="1190" t="s">
        <v>3531</v>
      </c>
      <c r="C467" s="1076" t="s">
        <v>59</v>
      </c>
      <c r="D467" s="402" t="s">
        <v>3470</v>
      </c>
      <c r="E467" s="388"/>
      <c r="F467" s="401">
        <v>45110</v>
      </c>
      <c r="G467" s="400">
        <v>51850</v>
      </c>
      <c r="H467" s="401">
        <v>39350</v>
      </c>
      <c r="I467" s="400">
        <v>46090</v>
      </c>
      <c r="J467" s="649" t="s">
        <v>3595</v>
      </c>
      <c r="K467" s="399">
        <v>420</v>
      </c>
      <c r="L467" s="398">
        <v>480</v>
      </c>
      <c r="M467" s="397" t="s">
        <v>50</v>
      </c>
      <c r="N467" s="399">
        <v>360</v>
      </c>
      <c r="O467" s="398">
        <v>420</v>
      </c>
      <c r="P467" s="397" t="s">
        <v>50</v>
      </c>
      <c r="Q467" s="649" t="s">
        <v>3595</v>
      </c>
      <c r="R467" s="396">
        <v>6740</v>
      </c>
      <c r="S467" s="484">
        <v>60</v>
      </c>
      <c r="T467" s="1082"/>
      <c r="U467" s="650"/>
      <c r="V467" s="653">
        <v>356300</v>
      </c>
      <c r="W467" s="1032"/>
      <c r="X467" s="655">
        <v>3560</v>
      </c>
      <c r="Y467" s="485"/>
      <c r="Z467" s="1035"/>
      <c r="AA467" s="655"/>
      <c r="AB467" s="1032" t="s">
        <v>3595</v>
      </c>
      <c r="AC467" s="1213">
        <v>11690</v>
      </c>
      <c r="AD467" s="496"/>
      <c r="AE467" s="1032" t="s">
        <v>3595</v>
      </c>
      <c r="AF467" s="1198">
        <v>40</v>
      </c>
      <c r="AG467" s="1194" t="s">
        <v>3595</v>
      </c>
      <c r="AH467" s="483" t="s">
        <v>58</v>
      </c>
      <c r="AI467" s="482">
        <v>3100</v>
      </c>
      <c r="AJ467" s="481">
        <v>3400</v>
      </c>
      <c r="AK467" s="471">
        <v>2100</v>
      </c>
      <c r="AL467" s="469">
        <v>2100</v>
      </c>
      <c r="AM467" s="1194" t="s">
        <v>3595</v>
      </c>
      <c r="AN467" s="483" t="s">
        <v>57</v>
      </c>
      <c r="AO467" s="482">
        <v>7100</v>
      </c>
      <c r="AP467" s="481">
        <v>7900</v>
      </c>
      <c r="AQ467" s="468">
        <v>4900</v>
      </c>
      <c r="AR467" s="467">
        <v>4900</v>
      </c>
      <c r="AS467" s="1032"/>
      <c r="AT467" s="653">
        <v>6130</v>
      </c>
      <c r="AU467" s="1194" t="s">
        <v>3595</v>
      </c>
      <c r="AV467" s="1209">
        <v>4500</v>
      </c>
      <c r="AW467" s="1032" t="s">
        <v>3595</v>
      </c>
      <c r="AX467" s="1195">
        <v>2650</v>
      </c>
      <c r="AY467" s="1032" t="s">
        <v>3595</v>
      </c>
      <c r="AZ467" s="1198">
        <v>30</v>
      </c>
      <c r="BA467" s="1032"/>
      <c r="BB467" s="653"/>
      <c r="BC467" s="1032" t="s">
        <v>3601</v>
      </c>
      <c r="BD467" s="1202" t="s">
        <v>56</v>
      </c>
      <c r="BE467" s="1032" t="s">
        <v>3601</v>
      </c>
      <c r="BF467" s="390"/>
      <c r="BG467" s="1032" t="s">
        <v>3601</v>
      </c>
      <c r="BH467" s="390"/>
      <c r="BI467" s="1032" t="s">
        <v>3601</v>
      </c>
      <c r="BJ467" s="390"/>
      <c r="BK467" s="1032" t="s">
        <v>3595</v>
      </c>
      <c r="BL467" s="1195">
        <v>2900</v>
      </c>
      <c r="BM467" s="1032" t="s">
        <v>8</v>
      </c>
      <c r="BN467" s="1198">
        <v>20</v>
      </c>
      <c r="BO467" s="1032"/>
      <c r="BP467" s="1202" t="s">
        <v>3693</v>
      </c>
      <c r="BQ467" s="457"/>
      <c r="BR467" s="412"/>
      <c r="BS467" s="650"/>
      <c r="BT467" s="648"/>
      <c r="BU467" s="648"/>
      <c r="BV467" s="1056"/>
    </row>
    <row r="468" spans="1:74" ht="12.75" customHeight="1">
      <c r="A468" s="1061"/>
      <c r="B468" s="1191"/>
      <c r="C468" s="1077"/>
      <c r="D468" s="478" t="s">
        <v>3469</v>
      </c>
      <c r="E468" s="388"/>
      <c r="F468" s="477">
        <v>51850</v>
      </c>
      <c r="G468" s="476">
        <v>106890</v>
      </c>
      <c r="H468" s="477">
        <v>46090</v>
      </c>
      <c r="I468" s="476">
        <v>101140</v>
      </c>
      <c r="J468" s="649" t="s">
        <v>3595</v>
      </c>
      <c r="K468" s="475">
        <v>480</v>
      </c>
      <c r="L468" s="474">
        <v>950</v>
      </c>
      <c r="M468" s="473" t="s">
        <v>50</v>
      </c>
      <c r="N468" s="475">
        <v>420</v>
      </c>
      <c r="O468" s="474">
        <v>890</v>
      </c>
      <c r="P468" s="473" t="s">
        <v>50</v>
      </c>
      <c r="Q468" s="649" t="s">
        <v>3595</v>
      </c>
      <c r="R468" s="383">
        <v>6740</v>
      </c>
      <c r="S468" s="480">
        <v>60</v>
      </c>
      <c r="T468" s="1082"/>
      <c r="U468" s="650"/>
      <c r="V468" s="488"/>
      <c r="W468" s="1032"/>
      <c r="X468" s="490"/>
      <c r="Y468" s="489"/>
      <c r="Z468" s="1035"/>
      <c r="AA468" s="488"/>
      <c r="AB468" s="1032"/>
      <c r="AC468" s="1214"/>
      <c r="AD468" s="495">
        <v>10010</v>
      </c>
      <c r="AE468" s="1032"/>
      <c r="AF468" s="1199"/>
      <c r="AG468" s="1194"/>
      <c r="AH468" s="429" t="s">
        <v>55</v>
      </c>
      <c r="AI468" s="470">
        <v>3000</v>
      </c>
      <c r="AJ468" s="469">
        <v>3300</v>
      </c>
      <c r="AK468" s="471">
        <v>2100</v>
      </c>
      <c r="AL468" s="469">
        <v>2100</v>
      </c>
      <c r="AM468" s="1194"/>
      <c r="AN468" s="429" t="s">
        <v>54</v>
      </c>
      <c r="AO468" s="470">
        <v>3900</v>
      </c>
      <c r="AP468" s="469">
        <v>4300</v>
      </c>
      <c r="AQ468" s="468">
        <v>2700</v>
      </c>
      <c r="AR468" s="467">
        <v>2700</v>
      </c>
      <c r="AS468" s="1032"/>
      <c r="AT468" s="488"/>
      <c r="AU468" s="1194"/>
      <c r="AV468" s="1210"/>
      <c r="AW468" s="1032"/>
      <c r="AX468" s="1196"/>
      <c r="AY468" s="1032"/>
      <c r="AZ468" s="1199"/>
      <c r="BA468" s="1032"/>
      <c r="BB468" s="488"/>
      <c r="BC468" s="1032"/>
      <c r="BD468" s="1203"/>
      <c r="BE468" s="1032"/>
      <c r="BF468" s="479">
        <v>1590</v>
      </c>
      <c r="BG468" s="1032"/>
      <c r="BH468" s="479">
        <v>5060</v>
      </c>
      <c r="BI468" s="1032"/>
      <c r="BJ468" s="479">
        <v>3040</v>
      </c>
      <c r="BK468" s="1032"/>
      <c r="BL468" s="1196"/>
      <c r="BM468" s="1032"/>
      <c r="BN468" s="1199"/>
      <c r="BO468" s="1032"/>
      <c r="BP468" s="1203"/>
      <c r="BQ468" s="457"/>
      <c r="BR468" s="412"/>
      <c r="BS468" s="650"/>
      <c r="BT468" s="648"/>
      <c r="BU468" s="648"/>
      <c r="BV468" s="1056"/>
    </row>
    <row r="469" spans="1:74" ht="12.75" customHeight="1">
      <c r="A469" s="1061"/>
      <c r="B469" s="1191"/>
      <c r="C469" s="1204" t="s">
        <v>53</v>
      </c>
      <c r="D469" s="478" t="s">
        <v>3520</v>
      </c>
      <c r="E469" s="388"/>
      <c r="F469" s="477">
        <v>106890</v>
      </c>
      <c r="G469" s="476">
        <v>174380</v>
      </c>
      <c r="H469" s="477">
        <v>101140</v>
      </c>
      <c r="I469" s="476">
        <v>168630</v>
      </c>
      <c r="J469" s="649" t="s">
        <v>3595</v>
      </c>
      <c r="K469" s="475">
        <v>950</v>
      </c>
      <c r="L469" s="474">
        <v>1630</v>
      </c>
      <c r="M469" s="473" t="s">
        <v>50</v>
      </c>
      <c r="N469" s="475">
        <v>890</v>
      </c>
      <c r="O469" s="474">
        <v>1570</v>
      </c>
      <c r="P469" s="473" t="s">
        <v>50</v>
      </c>
      <c r="Q469" s="380"/>
      <c r="R469" s="392"/>
      <c r="S469" s="455"/>
      <c r="T469" s="1082"/>
      <c r="U469" s="650"/>
      <c r="V469" s="653" t="s">
        <v>72</v>
      </c>
      <c r="W469" s="1032"/>
      <c r="X469" s="655" t="s">
        <v>72</v>
      </c>
      <c r="Y469" s="657"/>
      <c r="Z469" s="1035"/>
      <c r="AA469" s="653"/>
      <c r="AB469" s="1032" t="s">
        <v>3595</v>
      </c>
      <c r="AC469" s="1211">
        <v>10010</v>
      </c>
      <c r="AD469" s="493"/>
      <c r="AE469" s="1032"/>
      <c r="AF469" s="1199">
        <v>0</v>
      </c>
      <c r="AG469" s="1194"/>
      <c r="AH469" s="429" t="s">
        <v>52</v>
      </c>
      <c r="AI469" s="470">
        <v>2800</v>
      </c>
      <c r="AJ469" s="469">
        <v>3100</v>
      </c>
      <c r="AK469" s="471">
        <v>1900</v>
      </c>
      <c r="AL469" s="469">
        <v>1900</v>
      </c>
      <c r="AM469" s="1194"/>
      <c r="AN469" s="429" t="s">
        <v>51</v>
      </c>
      <c r="AO469" s="470">
        <v>3400</v>
      </c>
      <c r="AP469" s="469">
        <v>3800</v>
      </c>
      <c r="AQ469" s="468">
        <v>2300</v>
      </c>
      <c r="AR469" s="467">
        <v>2300</v>
      </c>
      <c r="AS469" s="1032"/>
      <c r="AT469" s="653" t="s">
        <v>18</v>
      </c>
      <c r="AU469" s="485"/>
      <c r="AV469" s="571"/>
      <c r="AW469" s="1032"/>
      <c r="AX469" s="1196"/>
      <c r="AY469" s="1032"/>
      <c r="AZ469" s="1199"/>
      <c r="BA469" s="1032"/>
      <c r="BB469" s="653"/>
      <c r="BC469" s="1032"/>
      <c r="BD469" s="1206">
        <v>0.06</v>
      </c>
      <c r="BE469" s="1032"/>
      <c r="BF469" s="466">
        <v>10</v>
      </c>
      <c r="BG469" s="1032"/>
      <c r="BH469" s="466">
        <v>50</v>
      </c>
      <c r="BI469" s="1032"/>
      <c r="BJ469" s="466">
        <v>30</v>
      </c>
      <c r="BK469" s="1032"/>
      <c r="BL469" s="1196"/>
      <c r="BM469" s="1032"/>
      <c r="BN469" s="1199"/>
      <c r="BO469" s="1032"/>
      <c r="BP469" s="1206">
        <v>0.89</v>
      </c>
      <c r="BQ469" s="457"/>
      <c r="BR469" s="412"/>
      <c r="BS469" s="650"/>
      <c r="BT469" s="648"/>
      <c r="BU469" s="648"/>
      <c r="BV469" s="1056"/>
    </row>
    <row r="470" spans="1:74" ht="12.75" customHeight="1">
      <c r="A470" s="1061"/>
      <c r="B470" s="1191"/>
      <c r="C470" s="1205"/>
      <c r="D470" s="389" t="s">
        <v>3519</v>
      </c>
      <c r="E470" s="388"/>
      <c r="F470" s="387">
        <v>174380</v>
      </c>
      <c r="G470" s="386"/>
      <c r="H470" s="387">
        <v>168630</v>
      </c>
      <c r="I470" s="386"/>
      <c r="J470" s="649" t="s">
        <v>3595</v>
      </c>
      <c r="K470" s="383">
        <v>1630</v>
      </c>
      <c r="L470" s="385"/>
      <c r="M470" s="384" t="s">
        <v>50</v>
      </c>
      <c r="N470" s="383">
        <v>1570</v>
      </c>
      <c r="O470" s="385"/>
      <c r="P470" s="384" t="s">
        <v>50</v>
      </c>
      <c r="Q470" s="380"/>
      <c r="R470" s="392"/>
      <c r="S470" s="487"/>
      <c r="T470" s="1082"/>
      <c r="U470" s="650"/>
      <c r="V470" s="653">
        <v>389600</v>
      </c>
      <c r="W470" s="1032"/>
      <c r="X470" s="655">
        <v>3890</v>
      </c>
      <c r="Y470" s="485"/>
      <c r="Z470" s="1035"/>
      <c r="AA470" s="655"/>
      <c r="AB470" s="1032"/>
      <c r="AC470" s="1212"/>
      <c r="AD470" s="492"/>
      <c r="AE470" s="1032"/>
      <c r="AF470" s="1200"/>
      <c r="AG470" s="1194"/>
      <c r="AH470" s="651" t="s">
        <v>49</v>
      </c>
      <c r="AI470" s="462">
        <v>2700</v>
      </c>
      <c r="AJ470" s="461">
        <v>2900</v>
      </c>
      <c r="AK470" s="463">
        <v>1800</v>
      </c>
      <c r="AL470" s="461">
        <v>1800</v>
      </c>
      <c r="AM470" s="1194"/>
      <c r="AN470" s="651" t="s">
        <v>48</v>
      </c>
      <c r="AO470" s="462">
        <v>3000</v>
      </c>
      <c r="AP470" s="461">
        <v>3400</v>
      </c>
      <c r="AQ470" s="460">
        <v>2100</v>
      </c>
      <c r="AR470" s="459">
        <v>2100</v>
      </c>
      <c r="AS470" s="1032"/>
      <c r="AT470" s="653">
        <v>5220</v>
      </c>
      <c r="AU470" s="485"/>
      <c r="AV470" s="414"/>
      <c r="AW470" s="1032"/>
      <c r="AX470" s="1197"/>
      <c r="AY470" s="1032"/>
      <c r="AZ470" s="1200"/>
      <c r="BA470" s="1032"/>
      <c r="BB470" s="653"/>
      <c r="BC470" s="1032"/>
      <c r="BD470" s="1207"/>
      <c r="BE470" s="1032"/>
      <c r="BF470" s="652"/>
      <c r="BG470" s="1032"/>
      <c r="BH470" s="458" t="s">
        <v>3692</v>
      </c>
      <c r="BI470" s="1032"/>
      <c r="BJ470" s="458" t="s">
        <v>3692</v>
      </c>
      <c r="BK470" s="1032"/>
      <c r="BL470" s="1197"/>
      <c r="BM470" s="1032"/>
      <c r="BN470" s="1200"/>
      <c r="BO470" s="1032"/>
      <c r="BP470" s="1206"/>
      <c r="BQ470" s="457"/>
      <c r="BR470" s="412"/>
      <c r="BS470" s="650"/>
      <c r="BT470" s="648"/>
      <c r="BU470" s="648"/>
      <c r="BV470" s="1056"/>
    </row>
    <row r="471" spans="1:74" ht="12.75" customHeight="1">
      <c r="A471" s="1061"/>
      <c r="B471" s="1190" t="s">
        <v>3530</v>
      </c>
      <c r="C471" s="1076" t="s">
        <v>59</v>
      </c>
      <c r="D471" s="402" t="s">
        <v>3470</v>
      </c>
      <c r="E471" s="388"/>
      <c r="F471" s="401">
        <v>41870</v>
      </c>
      <c r="G471" s="400">
        <v>48610</v>
      </c>
      <c r="H471" s="401">
        <v>36750</v>
      </c>
      <c r="I471" s="400">
        <v>43490</v>
      </c>
      <c r="J471" s="649" t="s">
        <v>3595</v>
      </c>
      <c r="K471" s="399">
        <v>390</v>
      </c>
      <c r="L471" s="398">
        <v>450</v>
      </c>
      <c r="M471" s="397" t="s">
        <v>50</v>
      </c>
      <c r="N471" s="399">
        <v>340</v>
      </c>
      <c r="O471" s="398">
        <v>400</v>
      </c>
      <c r="P471" s="397" t="s">
        <v>50</v>
      </c>
      <c r="Q471" s="649" t="s">
        <v>3595</v>
      </c>
      <c r="R471" s="396">
        <v>6740</v>
      </c>
      <c r="S471" s="484">
        <v>60</v>
      </c>
      <c r="T471" s="1082"/>
      <c r="U471" s="650"/>
      <c r="V471" s="488"/>
      <c r="W471" s="1032"/>
      <c r="X471" s="490"/>
      <c r="Y471" s="489"/>
      <c r="Z471" s="1035"/>
      <c r="AA471" s="488"/>
      <c r="AB471" s="1032" t="s">
        <v>3595</v>
      </c>
      <c r="AC471" s="1213">
        <v>11140</v>
      </c>
      <c r="AD471" s="496"/>
      <c r="AE471" s="1032" t="s">
        <v>3595</v>
      </c>
      <c r="AF471" s="1198">
        <v>40</v>
      </c>
      <c r="AG471" s="1194" t="s">
        <v>3595</v>
      </c>
      <c r="AH471" s="483" t="s">
        <v>58</v>
      </c>
      <c r="AI471" s="482">
        <v>2700</v>
      </c>
      <c r="AJ471" s="481">
        <v>3000</v>
      </c>
      <c r="AK471" s="471">
        <v>1900</v>
      </c>
      <c r="AL471" s="469">
        <v>1900</v>
      </c>
      <c r="AM471" s="1194" t="s">
        <v>3595</v>
      </c>
      <c r="AN471" s="483" t="s">
        <v>57</v>
      </c>
      <c r="AO471" s="482">
        <v>6300</v>
      </c>
      <c r="AP471" s="481">
        <v>7100</v>
      </c>
      <c r="AQ471" s="468">
        <v>4400</v>
      </c>
      <c r="AR471" s="467">
        <v>4400</v>
      </c>
      <c r="AS471" s="1032"/>
      <c r="AT471" s="488"/>
      <c r="AU471" s="1194" t="s">
        <v>3595</v>
      </c>
      <c r="AV471" s="1209">
        <v>4500</v>
      </c>
      <c r="AW471" s="1032" t="s">
        <v>3595</v>
      </c>
      <c r="AX471" s="1195">
        <v>2350</v>
      </c>
      <c r="AY471" s="1032" t="s">
        <v>3595</v>
      </c>
      <c r="AZ471" s="1198">
        <v>20</v>
      </c>
      <c r="BA471" s="1032"/>
      <c r="BB471" s="488"/>
      <c r="BC471" s="1032" t="s">
        <v>3601</v>
      </c>
      <c r="BD471" s="1202" t="s">
        <v>56</v>
      </c>
      <c r="BE471" s="1032" t="s">
        <v>3601</v>
      </c>
      <c r="BF471" s="390"/>
      <c r="BG471" s="1032" t="s">
        <v>3601</v>
      </c>
      <c r="BH471" s="390"/>
      <c r="BI471" s="1032" t="s">
        <v>3601</v>
      </c>
      <c r="BJ471" s="390"/>
      <c r="BK471" s="1032" t="s">
        <v>3595</v>
      </c>
      <c r="BL471" s="1195">
        <v>2580</v>
      </c>
      <c r="BM471" s="1032" t="s">
        <v>8</v>
      </c>
      <c r="BN471" s="1198">
        <v>20</v>
      </c>
      <c r="BO471" s="1032"/>
      <c r="BP471" s="1202" t="s">
        <v>3693</v>
      </c>
      <c r="BQ471" s="457"/>
      <c r="BR471" s="412"/>
      <c r="BS471" s="650"/>
      <c r="BT471" s="648"/>
      <c r="BU471" s="648"/>
      <c r="BV471" s="1056"/>
    </row>
    <row r="472" spans="1:74" ht="12.75" customHeight="1">
      <c r="A472" s="1061"/>
      <c r="B472" s="1191"/>
      <c r="C472" s="1077"/>
      <c r="D472" s="478" t="s">
        <v>3469</v>
      </c>
      <c r="E472" s="388"/>
      <c r="F472" s="477">
        <v>48610</v>
      </c>
      <c r="G472" s="476">
        <v>103660</v>
      </c>
      <c r="H472" s="477">
        <v>43490</v>
      </c>
      <c r="I472" s="476">
        <v>98540</v>
      </c>
      <c r="J472" s="649" t="s">
        <v>3595</v>
      </c>
      <c r="K472" s="475">
        <v>450</v>
      </c>
      <c r="L472" s="474">
        <v>920</v>
      </c>
      <c r="M472" s="473" t="s">
        <v>50</v>
      </c>
      <c r="N472" s="475">
        <v>400</v>
      </c>
      <c r="O472" s="474">
        <v>870</v>
      </c>
      <c r="P472" s="473" t="s">
        <v>50</v>
      </c>
      <c r="Q472" s="649" t="s">
        <v>3595</v>
      </c>
      <c r="R472" s="383">
        <v>6740</v>
      </c>
      <c r="S472" s="480">
        <v>60</v>
      </c>
      <c r="T472" s="1082"/>
      <c r="U472" s="650"/>
      <c r="V472" s="653" t="s">
        <v>71</v>
      </c>
      <c r="W472" s="1032"/>
      <c r="X472" s="655" t="s">
        <v>71</v>
      </c>
      <c r="Y472" s="657"/>
      <c r="Z472" s="1035"/>
      <c r="AA472" s="653" t="s">
        <v>70</v>
      </c>
      <c r="AB472" s="1032"/>
      <c r="AC472" s="1214"/>
      <c r="AD472" s="495">
        <v>9460</v>
      </c>
      <c r="AE472" s="1032"/>
      <c r="AF472" s="1199"/>
      <c r="AG472" s="1194"/>
      <c r="AH472" s="429" t="s">
        <v>55</v>
      </c>
      <c r="AI472" s="470">
        <v>2600</v>
      </c>
      <c r="AJ472" s="469">
        <v>2900</v>
      </c>
      <c r="AK472" s="471">
        <v>1800</v>
      </c>
      <c r="AL472" s="469">
        <v>1800</v>
      </c>
      <c r="AM472" s="1194"/>
      <c r="AN472" s="429" t="s">
        <v>54</v>
      </c>
      <c r="AO472" s="470">
        <v>3500</v>
      </c>
      <c r="AP472" s="469">
        <v>3900</v>
      </c>
      <c r="AQ472" s="468">
        <v>2400</v>
      </c>
      <c r="AR472" s="467">
        <v>2400</v>
      </c>
      <c r="AS472" s="1032"/>
      <c r="AT472" s="653" t="s">
        <v>19</v>
      </c>
      <c r="AU472" s="1194"/>
      <c r="AV472" s="1210"/>
      <c r="AW472" s="1032"/>
      <c r="AX472" s="1196"/>
      <c r="AY472" s="1032"/>
      <c r="AZ472" s="1199"/>
      <c r="BA472" s="1032"/>
      <c r="BB472" s="653"/>
      <c r="BC472" s="1032"/>
      <c r="BD472" s="1203"/>
      <c r="BE472" s="1032"/>
      <c r="BF472" s="479">
        <v>1410</v>
      </c>
      <c r="BG472" s="1032"/>
      <c r="BH472" s="479">
        <v>4490</v>
      </c>
      <c r="BI472" s="1032"/>
      <c r="BJ472" s="479">
        <v>2700</v>
      </c>
      <c r="BK472" s="1032"/>
      <c r="BL472" s="1196"/>
      <c r="BM472" s="1032"/>
      <c r="BN472" s="1199"/>
      <c r="BO472" s="1032"/>
      <c r="BP472" s="1203"/>
      <c r="BQ472" s="457"/>
      <c r="BR472" s="412"/>
      <c r="BS472" s="650"/>
      <c r="BT472" s="648"/>
      <c r="BU472" s="648"/>
      <c r="BV472" s="1056"/>
    </row>
    <row r="473" spans="1:74" ht="12.75" customHeight="1">
      <c r="A473" s="1061"/>
      <c r="B473" s="1191"/>
      <c r="C473" s="1204" t="s">
        <v>53</v>
      </c>
      <c r="D473" s="478" t="s">
        <v>3520</v>
      </c>
      <c r="E473" s="388"/>
      <c r="F473" s="477">
        <v>103660</v>
      </c>
      <c r="G473" s="476">
        <v>171150</v>
      </c>
      <c r="H473" s="477">
        <v>98540</v>
      </c>
      <c r="I473" s="476">
        <v>166030</v>
      </c>
      <c r="J473" s="649" t="s">
        <v>3595</v>
      </c>
      <c r="K473" s="475">
        <v>920</v>
      </c>
      <c r="L473" s="474">
        <v>1600</v>
      </c>
      <c r="M473" s="473" t="s">
        <v>50</v>
      </c>
      <c r="N473" s="475">
        <v>870</v>
      </c>
      <c r="O473" s="474">
        <v>1550</v>
      </c>
      <c r="P473" s="473" t="s">
        <v>50</v>
      </c>
      <c r="Q473" s="380"/>
      <c r="R473" s="392"/>
      <c r="S473" s="455"/>
      <c r="T473" s="1082"/>
      <c r="U473" s="650"/>
      <c r="V473" s="653">
        <v>422800</v>
      </c>
      <c r="W473" s="1032"/>
      <c r="X473" s="655">
        <v>4220</v>
      </c>
      <c r="Y473" s="485"/>
      <c r="Z473" s="1035"/>
      <c r="AA473" s="494" t="s">
        <v>69</v>
      </c>
      <c r="AB473" s="1032" t="s">
        <v>3595</v>
      </c>
      <c r="AC473" s="1211">
        <v>9460</v>
      </c>
      <c r="AD473" s="493"/>
      <c r="AE473" s="1032"/>
      <c r="AF473" s="1199">
        <v>0</v>
      </c>
      <c r="AG473" s="1194"/>
      <c r="AH473" s="429" t="s">
        <v>52</v>
      </c>
      <c r="AI473" s="470">
        <v>2500</v>
      </c>
      <c r="AJ473" s="469">
        <v>2700</v>
      </c>
      <c r="AK473" s="471">
        <v>1700</v>
      </c>
      <c r="AL473" s="469">
        <v>1700</v>
      </c>
      <c r="AM473" s="1194"/>
      <c r="AN473" s="429" t="s">
        <v>51</v>
      </c>
      <c r="AO473" s="470">
        <v>3000</v>
      </c>
      <c r="AP473" s="469">
        <v>3400</v>
      </c>
      <c r="AQ473" s="468">
        <v>2100</v>
      </c>
      <c r="AR473" s="467">
        <v>2100</v>
      </c>
      <c r="AS473" s="1032"/>
      <c r="AT473" s="653">
        <v>4660</v>
      </c>
      <c r="AU473" s="485"/>
      <c r="AV473" s="571"/>
      <c r="AW473" s="1032"/>
      <c r="AX473" s="1196"/>
      <c r="AY473" s="1032"/>
      <c r="AZ473" s="1199"/>
      <c r="BA473" s="1032"/>
      <c r="BB473" s="1208" t="s">
        <v>3696</v>
      </c>
      <c r="BC473" s="1032"/>
      <c r="BD473" s="1206">
        <v>7.0000000000000007E-2</v>
      </c>
      <c r="BE473" s="1032"/>
      <c r="BF473" s="466">
        <v>10</v>
      </c>
      <c r="BG473" s="1032"/>
      <c r="BH473" s="466">
        <v>40</v>
      </c>
      <c r="BI473" s="1032"/>
      <c r="BJ473" s="466">
        <v>20</v>
      </c>
      <c r="BK473" s="1032"/>
      <c r="BL473" s="1196"/>
      <c r="BM473" s="1032"/>
      <c r="BN473" s="1199"/>
      <c r="BO473" s="1032"/>
      <c r="BP473" s="1206">
        <v>0.91</v>
      </c>
      <c r="BQ473" s="457"/>
      <c r="BR473" s="412"/>
      <c r="BS473" s="650"/>
      <c r="BT473" s="648"/>
      <c r="BU473" s="648"/>
      <c r="BV473" s="1056"/>
    </row>
    <row r="474" spans="1:74" ht="12.75" customHeight="1">
      <c r="A474" s="1061"/>
      <c r="B474" s="1191"/>
      <c r="C474" s="1205"/>
      <c r="D474" s="389" t="s">
        <v>3519</v>
      </c>
      <c r="E474" s="388"/>
      <c r="F474" s="387">
        <v>171150</v>
      </c>
      <c r="G474" s="386"/>
      <c r="H474" s="387">
        <v>166030</v>
      </c>
      <c r="I474" s="386"/>
      <c r="J474" s="649" t="s">
        <v>3595</v>
      </c>
      <c r="K474" s="383">
        <v>1600</v>
      </c>
      <c r="L474" s="385"/>
      <c r="M474" s="384" t="s">
        <v>50</v>
      </c>
      <c r="N474" s="383">
        <v>1550</v>
      </c>
      <c r="O474" s="385"/>
      <c r="P474" s="384" t="s">
        <v>50</v>
      </c>
      <c r="Q474" s="380"/>
      <c r="R474" s="392"/>
      <c r="S474" s="487"/>
      <c r="T474" s="1082"/>
      <c r="U474" s="650"/>
      <c r="V474" s="488"/>
      <c r="W474" s="1032"/>
      <c r="X474" s="490"/>
      <c r="Y474" s="489"/>
      <c r="Z474" s="1035"/>
      <c r="AA474" s="488"/>
      <c r="AB474" s="1032"/>
      <c r="AC474" s="1212"/>
      <c r="AD474" s="492"/>
      <c r="AE474" s="1032"/>
      <c r="AF474" s="1200"/>
      <c r="AG474" s="1194"/>
      <c r="AH474" s="651" t="s">
        <v>49</v>
      </c>
      <c r="AI474" s="462">
        <v>2400</v>
      </c>
      <c r="AJ474" s="461">
        <v>2600</v>
      </c>
      <c r="AK474" s="463">
        <v>1600</v>
      </c>
      <c r="AL474" s="461">
        <v>1600</v>
      </c>
      <c r="AM474" s="1194"/>
      <c r="AN474" s="651" t="s">
        <v>48</v>
      </c>
      <c r="AO474" s="462">
        <v>2700</v>
      </c>
      <c r="AP474" s="461">
        <v>3000</v>
      </c>
      <c r="AQ474" s="460">
        <v>1900</v>
      </c>
      <c r="AR474" s="459">
        <v>1900</v>
      </c>
      <c r="AS474" s="1032"/>
      <c r="AT474" s="488"/>
      <c r="AU474" s="485"/>
      <c r="AV474" s="414"/>
      <c r="AW474" s="1032"/>
      <c r="AX474" s="1197"/>
      <c r="AY474" s="1032"/>
      <c r="AZ474" s="1200"/>
      <c r="BA474" s="1032"/>
      <c r="BB474" s="1208"/>
      <c r="BC474" s="1032"/>
      <c r="BD474" s="1207"/>
      <c r="BE474" s="1032"/>
      <c r="BF474" s="652"/>
      <c r="BG474" s="1032"/>
      <c r="BH474" s="458" t="s">
        <v>3692</v>
      </c>
      <c r="BI474" s="1032"/>
      <c r="BJ474" s="458" t="s">
        <v>3692</v>
      </c>
      <c r="BK474" s="1032"/>
      <c r="BL474" s="1197"/>
      <c r="BM474" s="1032"/>
      <c r="BN474" s="1200"/>
      <c r="BO474" s="1032"/>
      <c r="BP474" s="1206"/>
      <c r="BQ474" s="457"/>
      <c r="BR474" s="412"/>
      <c r="BS474" s="650"/>
      <c r="BT474" s="648"/>
      <c r="BU474" s="648"/>
      <c r="BV474" s="1056"/>
    </row>
    <row r="475" spans="1:74" ht="12.75" customHeight="1">
      <c r="A475" s="1061"/>
      <c r="B475" s="1190" t="s">
        <v>3529</v>
      </c>
      <c r="C475" s="1076" t="s">
        <v>59</v>
      </c>
      <c r="D475" s="402" t="s">
        <v>3470</v>
      </c>
      <c r="E475" s="388"/>
      <c r="F475" s="401">
        <v>36410</v>
      </c>
      <c r="G475" s="400">
        <v>43150</v>
      </c>
      <c r="H475" s="401">
        <v>31810</v>
      </c>
      <c r="I475" s="400">
        <v>38550</v>
      </c>
      <c r="J475" s="649" t="s">
        <v>3595</v>
      </c>
      <c r="K475" s="399">
        <v>330</v>
      </c>
      <c r="L475" s="398">
        <v>390</v>
      </c>
      <c r="M475" s="397" t="s">
        <v>50</v>
      </c>
      <c r="N475" s="399">
        <v>290</v>
      </c>
      <c r="O475" s="398">
        <v>350</v>
      </c>
      <c r="P475" s="397" t="s">
        <v>50</v>
      </c>
      <c r="Q475" s="649" t="s">
        <v>3595</v>
      </c>
      <c r="R475" s="396">
        <v>6740</v>
      </c>
      <c r="S475" s="484">
        <v>60</v>
      </c>
      <c r="T475" s="1082"/>
      <c r="U475" s="650"/>
      <c r="V475" s="653" t="s">
        <v>68</v>
      </c>
      <c r="W475" s="1032"/>
      <c r="X475" s="655" t="s">
        <v>68</v>
      </c>
      <c r="Y475" s="657"/>
      <c r="Z475" s="1035"/>
      <c r="AA475" s="653"/>
      <c r="AB475" s="1192"/>
      <c r="AC475" s="392"/>
      <c r="AD475" s="392"/>
      <c r="AE475" s="1082"/>
      <c r="AF475" s="491"/>
      <c r="AG475" s="1193" t="s">
        <v>3595</v>
      </c>
      <c r="AH475" s="483" t="s">
        <v>58</v>
      </c>
      <c r="AI475" s="482">
        <v>2500</v>
      </c>
      <c r="AJ475" s="481">
        <v>2700</v>
      </c>
      <c r="AK475" s="471">
        <v>1700</v>
      </c>
      <c r="AL475" s="469">
        <v>1700</v>
      </c>
      <c r="AM475" s="1194" t="s">
        <v>3595</v>
      </c>
      <c r="AN475" s="483" t="s">
        <v>57</v>
      </c>
      <c r="AO475" s="482">
        <v>5500</v>
      </c>
      <c r="AP475" s="481">
        <v>6200</v>
      </c>
      <c r="AQ475" s="468">
        <v>3900</v>
      </c>
      <c r="AR475" s="467">
        <v>3900</v>
      </c>
      <c r="AS475" s="1032"/>
      <c r="AT475" s="653" t="s">
        <v>20</v>
      </c>
      <c r="AU475" s="1194" t="s">
        <v>3595</v>
      </c>
      <c r="AV475" s="1209">
        <v>4500</v>
      </c>
      <c r="AW475" s="1032" t="s">
        <v>3595</v>
      </c>
      <c r="AX475" s="1195">
        <v>2120</v>
      </c>
      <c r="AY475" s="1032" t="s">
        <v>3595</v>
      </c>
      <c r="AZ475" s="1198">
        <v>20</v>
      </c>
      <c r="BA475" s="1032"/>
      <c r="BB475" s="1215">
        <v>0.1</v>
      </c>
      <c r="BC475" s="1032" t="s">
        <v>3601</v>
      </c>
      <c r="BD475" s="1202" t="s">
        <v>56</v>
      </c>
      <c r="BE475" s="1032" t="s">
        <v>3601</v>
      </c>
      <c r="BF475" s="390"/>
      <c r="BG475" s="1032" t="s">
        <v>3601</v>
      </c>
      <c r="BH475" s="390"/>
      <c r="BI475" s="1032" t="s">
        <v>3601</v>
      </c>
      <c r="BJ475" s="390"/>
      <c r="BK475" s="1032" t="s">
        <v>3595</v>
      </c>
      <c r="BL475" s="1195">
        <v>2320</v>
      </c>
      <c r="BM475" s="1032" t="s">
        <v>8</v>
      </c>
      <c r="BN475" s="1198">
        <v>20</v>
      </c>
      <c r="BO475" s="1032"/>
      <c r="BP475" s="1202" t="s">
        <v>3693</v>
      </c>
      <c r="BQ475" s="457"/>
      <c r="BR475" s="412"/>
      <c r="BS475" s="650"/>
      <c r="BT475" s="648"/>
      <c r="BU475" s="648"/>
      <c r="BV475" s="1056"/>
    </row>
    <row r="476" spans="1:74" ht="12.75" customHeight="1">
      <c r="A476" s="1061"/>
      <c r="B476" s="1191"/>
      <c r="C476" s="1077"/>
      <c r="D476" s="478" t="s">
        <v>3469</v>
      </c>
      <c r="E476" s="388"/>
      <c r="F476" s="477">
        <v>43150</v>
      </c>
      <c r="G476" s="476">
        <v>98200</v>
      </c>
      <c r="H476" s="477">
        <v>38550</v>
      </c>
      <c r="I476" s="476">
        <v>93590</v>
      </c>
      <c r="J476" s="649" t="s">
        <v>3595</v>
      </c>
      <c r="K476" s="475">
        <v>390</v>
      </c>
      <c r="L476" s="474">
        <v>860</v>
      </c>
      <c r="M476" s="473" t="s">
        <v>50</v>
      </c>
      <c r="N476" s="475">
        <v>350</v>
      </c>
      <c r="O476" s="474">
        <v>820</v>
      </c>
      <c r="P476" s="473" t="s">
        <v>50</v>
      </c>
      <c r="Q476" s="649" t="s">
        <v>3595</v>
      </c>
      <c r="R476" s="383">
        <v>6740</v>
      </c>
      <c r="S476" s="480">
        <v>60</v>
      </c>
      <c r="T476" s="1082"/>
      <c r="U476" s="650"/>
      <c r="V476" s="653">
        <v>456100</v>
      </c>
      <c r="W476" s="1032"/>
      <c r="X476" s="655">
        <v>4560</v>
      </c>
      <c r="Y476" s="485"/>
      <c r="Z476" s="1035"/>
      <c r="AA476" s="655"/>
      <c r="AB476" s="1192"/>
      <c r="AC476" s="392"/>
      <c r="AD476" s="392"/>
      <c r="AE476" s="1082"/>
      <c r="AF476" s="464"/>
      <c r="AG476" s="1193"/>
      <c r="AH476" s="429" t="s">
        <v>55</v>
      </c>
      <c r="AI476" s="470">
        <v>2400</v>
      </c>
      <c r="AJ476" s="469">
        <v>2600</v>
      </c>
      <c r="AK476" s="471">
        <v>1600</v>
      </c>
      <c r="AL476" s="469">
        <v>1600</v>
      </c>
      <c r="AM476" s="1194"/>
      <c r="AN476" s="429" t="s">
        <v>54</v>
      </c>
      <c r="AO476" s="470">
        <v>3000</v>
      </c>
      <c r="AP476" s="469">
        <v>3400</v>
      </c>
      <c r="AQ476" s="468">
        <v>2100</v>
      </c>
      <c r="AR476" s="467">
        <v>2100</v>
      </c>
      <c r="AS476" s="1032"/>
      <c r="AT476" s="653">
        <v>4250</v>
      </c>
      <c r="AU476" s="1194"/>
      <c r="AV476" s="1210"/>
      <c r="AW476" s="1032"/>
      <c r="AX476" s="1196"/>
      <c r="AY476" s="1032"/>
      <c r="AZ476" s="1199"/>
      <c r="BA476" s="1032"/>
      <c r="BB476" s="1215"/>
      <c r="BC476" s="1032"/>
      <c r="BD476" s="1203"/>
      <c r="BE476" s="1032"/>
      <c r="BF476" s="479">
        <v>1270</v>
      </c>
      <c r="BG476" s="1032"/>
      <c r="BH476" s="479">
        <v>4040</v>
      </c>
      <c r="BI476" s="1032"/>
      <c r="BJ476" s="479">
        <v>2430</v>
      </c>
      <c r="BK476" s="1032"/>
      <c r="BL476" s="1196"/>
      <c r="BM476" s="1032"/>
      <c r="BN476" s="1199"/>
      <c r="BO476" s="1032"/>
      <c r="BP476" s="1203"/>
      <c r="BQ476" s="457"/>
      <c r="BR476" s="412"/>
      <c r="BS476" s="650"/>
      <c r="BT476" s="648"/>
      <c r="BU476" s="648"/>
      <c r="BV476" s="1056"/>
    </row>
    <row r="477" spans="1:74" ht="12.75" customHeight="1">
      <c r="A477" s="1061"/>
      <c r="B477" s="1191"/>
      <c r="C477" s="1204" t="s">
        <v>53</v>
      </c>
      <c r="D477" s="478" t="s">
        <v>3520</v>
      </c>
      <c r="E477" s="388"/>
      <c r="F477" s="477">
        <v>98200</v>
      </c>
      <c r="G477" s="476">
        <v>165690</v>
      </c>
      <c r="H477" s="477">
        <v>93590</v>
      </c>
      <c r="I477" s="476">
        <v>161080</v>
      </c>
      <c r="J477" s="649" t="s">
        <v>3595</v>
      </c>
      <c r="K477" s="475">
        <v>860</v>
      </c>
      <c r="L477" s="474">
        <v>1540</v>
      </c>
      <c r="M477" s="473" t="s">
        <v>50</v>
      </c>
      <c r="N477" s="475">
        <v>820</v>
      </c>
      <c r="O477" s="474">
        <v>1500</v>
      </c>
      <c r="P477" s="473" t="s">
        <v>50</v>
      </c>
      <c r="Q477" s="380"/>
      <c r="R477" s="392"/>
      <c r="S477" s="455"/>
      <c r="T477" s="1082"/>
      <c r="U477" s="650"/>
      <c r="V477" s="488"/>
      <c r="W477" s="1032"/>
      <c r="X477" s="490"/>
      <c r="Y477" s="489"/>
      <c r="Z477" s="1035"/>
      <c r="AA477" s="488"/>
      <c r="AB477" s="1192"/>
      <c r="AC477" s="392"/>
      <c r="AD477" s="392"/>
      <c r="AE477" s="1082"/>
      <c r="AF477" s="464"/>
      <c r="AG477" s="1193"/>
      <c r="AH477" s="429" t="s">
        <v>52</v>
      </c>
      <c r="AI477" s="470">
        <v>2200</v>
      </c>
      <c r="AJ477" s="469">
        <v>2400</v>
      </c>
      <c r="AK477" s="471">
        <v>1500</v>
      </c>
      <c r="AL477" s="469">
        <v>1500</v>
      </c>
      <c r="AM477" s="1194"/>
      <c r="AN477" s="429" t="s">
        <v>51</v>
      </c>
      <c r="AO477" s="470">
        <v>2600</v>
      </c>
      <c r="AP477" s="469">
        <v>2900</v>
      </c>
      <c r="AQ477" s="468">
        <v>1800</v>
      </c>
      <c r="AR477" s="467">
        <v>1800</v>
      </c>
      <c r="AS477" s="1032"/>
      <c r="AT477" s="488"/>
      <c r="AU477" s="485"/>
      <c r="AV477" s="571"/>
      <c r="AW477" s="1032"/>
      <c r="AX477" s="1196"/>
      <c r="AY477" s="1032"/>
      <c r="AZ477" s="1199"/>
      <c r="BA477" s="1032"/>
      <c r="BB477" s="488"/>
      <c r="BC477" s="1032"/>
      <c r="BD477" s="1206">
        <v>7.0000000000000007E-2</v>
      </c>
      <c r="BE477" s="1032"/>
      <c r="BF477" s="466">
        <v>10</v>
      </c>
      <c r="BG477" s="1032"/>
      <c r="BH477" s="466">
        <v>40</v>
      </c>
      <c r="BI477" s="1032"/>
      <c r="BJ477" s="466">
        <v>20</v>
      </c>
      <c r="BK477" s="1032"/>
      <c r="BL477" s="1196"/>
      <c r="BM477" s="1032"/>
      <c r="BN477" s="1199"/>
      <c r="BO477" s="1032"/>
      <c r="BP477" s="1206">
        <v>0.96</v>
      </c>
      <c r="BQ477" s="457"/>
      <c r="BR477" s="412"/>
      <c r="BS477" s="650"/>
      <c r="BT477" s="648"/>
      <c r="BU477" s="648"/>
      <c r="BV477" s="1056"/>
    </row>
    <row r="478" spans="1:74" ht="12.75" customHeight="1">
      <c r="A478" s="1061"/>
      <c r="B478" s="1191"/>
      <c r="C478" s="1205"/>
      <c r="D478" s="389" t="s">
        <v>3519</v>
      </c>
      <c r="E478" s="388"/>
      <c r="F478" s="387">
        <v>165690</v>
      </c>
      <c r="G478" s="386"/>
      <c r="H478" s="387">
        <v>161080</v>
      </c>
      <c r="I478" s="386"/>
      <c r="J478" s="649" t="s">
        <v>3595</v>
      </c>
      <c r="K478" s="383">
        <v>1540</v>
      </c>
      <c r="L478" s="385"/>
      <c r="M478" s="384" t="s">
        <v>50</v>
      </c>
      <c r="N478" s="383">
        <v>1500</v>
      </c>
      <c r="O478" s="385"/>
      <c r="P478" s="384" t="s">
        <v>50</v>
      </c>
      <c r="Q478" s="380"/>
      <c r="R478" s="392"/>
      <c r="S478" s="487"/>
      <c r="T478" s="1082"/>
      <c r="U478" s="650"/>
      <c r="V478" s="653" t="s">
        <v>67</v>
      </c>
      <c r="W478" s="1032"/>
      <c r="X478" s="655" t="s">
        <v>67</v>
      </c>
      <c r="Y478" s="657"/>
      <c r="Z478" s="1035"/>
      <c r="AA478" s="653"/>
      <c r="AB478" s="1192"/>
      <c r="AC478" s="392"/>
      <c r="AD478" s="392"/>
      <c r="AE478" s="1082"/>
      <c r="AF478" s="464"/>
      <c r="AG478" s="1193"/>
      <c r="AH478" s="651" t="s">
        <v>49</v>
      </c>
      <c r="AI478" s="462">
        <v>2100</v>
      </c>
      <c r="AJ478" s="461">
        <v>2300</v>
      </c>
      <c r="AK478" s="463">
        <v>1500</v>
      </c>
      <c r="AL478" s="461">
        <v>1500</v>
      </c>
      <c r="AM478" s="1194"/>
      <c r="AN478" s="651" t="s">
        <v>48</v>
      </c>
      <c r="AO478" s="462">
        <v>2400</v>
      </c>
      <c r="AP478" s="461">
        <v>2600</v>
      </c>
      <c r="AQ478" s="460">
        <v>1600</v>
      </c>
      <c r="AR478" s="459">
        <v>1600</v>
      </c>
      <c r="AS478" s="1032"/>
      <c r="AT478" s="653" t="s">
        <v>21</v>
      </c>
      <c r="AU478" s="485"/>
      <c r="AV478" s="414"/>
      <c r="AW478" s="1032"/>
      <c r="AX478" s="1197"/>
      <c r="AY478" s="1032"/>
      <c r="AZ478" s="1200"/>
      <c r="BA478" s="1032"/>
      <c r="BB478" s="653"/>
      <c r="BC478" s="1032"/>
      <c r="BD478" s="1207"/>
      <c r="BE478" s="1032"/>
      <c r="BF478" s="652"/>
      <c r="BG478" s="1032"/>
      <c r="BH478" s="458" t="s">
        <v>3692</v>
      </c>
      <c r="BI478" s="1032"/>
      <c r="BJ478" s="458" t="s">
        <v>3692</v>
      </c>
      <c r="BK478" s="1032"/>
      <c r="BL478" s="1197"/>
      <c r="BM478" s="1032"/>
      <c r="BN478" s="1200"/>
      <c r="BO478" s="1032"/>
      <c r="BP478" s="1206"/>
      <c r="BQ478" s="457"/>
      <c r="BR478" s="412"/>
      <c r="BS478" s="650"/>
      <c r="BT478" s="648"/>
      <c r="BU478" s="648"/>
      <c r="BV478" s="1056"/>
    </row>
    <row r="479" spans="1:74" ht="12.75" customHeight="1">
      <c r="A479" s="1061"/>
      <c r="B479" s="1190" t="s">
        <v>3528</v>
      </c>
      <c r="C479" s="1076" t="s">
        <v>59</v>
      </c>
      <c r="D479" s="402" t="s">
        <v>3470</v>
      </c>
      <c r="E479" s="388"/>
      <c r="F479" s="401">
        <v>34590</v>
      </c>
      <c r="G479" s="400">
        <v>41330</v>
      </c>
      <c r="H479" s="401">
        <v>30400</v>
      </c>
      <c r="I479" s="400">
        <v>37140</v>
      </c>
      <c r="J479" s="583" t="s">
        <v>3595</v>
      </c>
      <c r="K479" s="399">
        <v>320</v>
      </c>
      <c r="L479" s="398">
        <v>380</v>
      </c>
      <c r="M479" s="397" t="s">
        <v>50</v>
      </c>
      <c r="N479" s="399">
        <v>270</v>
      </c>
      <c r="O479" s="398">
        <v>330</v>
      </c>
      <c r="P479" s="397" t="s">
        <v>50</v>
      </c>
      <c r="Q479" s="583" t="s">
        <v>3595</v>
      </c>
      <c r="R479" s="396">
        <v>6740</v>
      </c>
      <c r="S479" s="484">
        <v>60</v>
      </c>
      <c r="T479" s="1082"/>
      <c r="V479" s="593">
        <v>489300</v>
      </c>
      <c r="W479" s="1032"/>
      <c r="X479" s="596">
        <v>4890</v>
      </c>
      <c r="Y479" s="485"/>
      <c r="Z479" s="1035"/>
      <c r="AA479" s="596"/>
      <c r="AB479" s="1192"/>
      <c r="AC479" s="392"/>
      <c r="AD479" s="392"/>
      <c r="AE479" s="1082"/>
      <c r="AF479" s="464"/>
      <c r="AG479" s="1193" t="s">
        <v>3595</v>
      </c>
      <c r="AH479" s="483" t="s">
        <v>58</v>
      </c>
      <c r="AI479" s="482">
        <v>2700</v>
      </c>
      <c r="AJ479" s="481">
        <v>3000</v>
      </c>
      <c r="AK479" s="471">
        <v>1900</v>
      </c>
      <c r="AL479" s="469">
        <v>1900</v>
      </c>
      <c r="AM479" s="1194" t="s">
        <v>3595</v>
      </c>
      <c r="AN479" s="483" t="s">
        <v>57</v>
      </c>
      <c r="AO479" s="482">
        <v>6100</v>
      </c>
      <c r="AP479" s="481">
        <v>6800</v>
      </c>
      <c r="AQ479" s="468">
        <v>4200</v>
      </c>
      <c r="AR479" s="467">
        <v>4200</v>
      </c>
      <c r="AS479" s="1032"/>
      <c r="AT479" s="593">
        <v>3920</v>
      </c>
      <c r="AU479" s="1194" t="s">
        <v>3595</v>
      </c>
      <c r="AV479" s="1209">
        <v>4500</v>
      </c>
      <c r="AW479" s="1032" t="s">
        <v>3595</v>
      </c>
      <c r="AX479" s="1195">
        <v>1920</v>
      </c>
      <c r="AY479" s="1032" t="s">
        <v>3595</v>
      </c>
      <c r="AZ479" s="1198">
        <v>20</v>
      </c>
      <c r="BA479" s="1032"/>
      <c r="BB479" s="593"/>
      <c r="BC479" s="1032" t="s">
        <v>3601</v>
      </c>
      <c r="BD479" s="1202" t="s">
        <v>56</v>
      </c>
      <c r="BE479" s="1032" t="s">
        <v>3601</v>
      </c>
      <c r="BF479" s="390"/>
      <c r="BG479" s="1032" t="s">
        <v>3601</v>
      </c>
      <c r="BH479" s="390"/>
      <c r="BI479" s="1032" t="s">
        <v>3601</v>
      </c>
      <c r="BJ479" s="390"/>
      <c r="BK479" s="1032" t="s">
        <v>3595</v>
      </c>
      <c r="BL479" s="1195">
        <v>2110</v>
      </c>
      <c r="BM479" s="1032" t="s">
        <v>8</v>
      </c>
      <c r="BN479" s="1198">
        <v>20</v>
      </c>
      <c r="BO479" s="1032"/>
      <c r="BP479" s="1202" t="s">
        <v>3693</v>
      </c>
      <c r="BQ479" s="457"/>
      <c r="BR479" s="412"/>
      <c r="BS479" s="581"/>
      <c r="BV479" s="1056"/>
    </row>
    <row r="480" spans="1:74" ht="12.75" customHeight="1">
      <c r="A480" s="1061"/>
      <c r="B480" s="1191"/>
      <c r="C480" s="1077"/>
      <c r="D480" s="478" t="s">
        <v>3469</v>
      </c>
      <c r="E480" s="388"/>
      <c r="F480" s="477">
        <v>41330</v>
      </c>
      <c r="G480" s="476">
        <v>96380</v>
      </c>
      <c r="H480" s="477">
        <v>37140</v>
      </c>
      <c r="I480" s="476">
        <v>92190</v>
      </c>
      <c r="J480" s="583" t="s">
        <v>3595</v>
      </c>
      <c r="K480" s="475">
        <v>380</v>
      </c>
      <c r="L480" s="474">
        <v>850</v>
      </c>
      <c r="M480" s="473" t="s">
        <v>50</v>
      </c>
      <c r="N480" s="475">
        <v>330</v>
      </c>
      <c r="O480" s="474">
        <v>800</v>
      </c>
      <c r="P480" s="473" t="s">
        <v>50</v>
      </c>
      <c r="Q480" s="583" t="s">
        <v>3595</v>
      </c>
      <c r="R480" s="383">
        <v>6740</v>
      </c>
      <c r="S480" s="480">
        <v>60</v>
      </c>
      <c r="T480" s="1082"/>
      <c r="V480" s="488"/>
      <c r="W480" s="1032"/>
      <c r="X480" s="490"/>
      <c r="Y480" s="489"/>
      <c r="Z480" s="1035"/>
      <c r="AA480" s="488"/>
      <c r="AB480" s="1192"/>
      <c r="AC480" s="392"/>
      <c r="AD480" s="392"/>
      <c r="AE480" s="1082"/>
      <c r="AF480" s="464"/>
      <c r="AG480" s="1193"/>
      <c r="AH480" s="429" t="s">
        <v>55</v>
      </c>
      <c r="AI480" s="470">
        <v>2600</v>
      </c>
      <c r="AJ480" s="469">
        <v>2800</v>
      </c>
      <c r="AK480" s="471">
        <v>1800</v>
      </c>
      <c r="AL480" s="469">
        <v>1800</v>
      </c>
      <c r="AM480" s="1194"/>
      <c r="AN480" s="429" t="s">
        <v>54</v>
      </c>
      <c r="AO480" s="470">
        <v>3300</v>
      </c>
      <c r="AP480" s="469">
        <v>3700</v>
      </c>
      <c r="AQ480" s="468">
        <v>2300</v>
      </c>
      <c r="AR480" s="467">
        <v>2300</v>
      </c>
      <c r="AS480" s="1032"/>
      <c r="AT480" s="488"/>
      <c r="AU480" s="1194"/>
      <c r="AV480" s="1210"/>
      <c r="AW480" s="1032"/>
      <c r="AX480" s="1196"/>
      <c r="AY480" s="1032"/>
      <c r="AZ480" s="1199"/>
      <c r="BA480" s="1032"/>
      <c r="BB480" s="488"/>
      <c r="BC480" s="1032"/>
      <c r="BD480" s="1203"/>
      <c r="BE480" s="1032"/>
      <c r="BF480" s="479">
        <v>1150</v>
      </c>
      <c r="BG480" s="1032"/>
      <c r="BH480" s="479">
        <v>3680</v>
      </c>
      <c r="BI480" s="1032"/>
      <c r="BJ480" s="479">
        <v>2210</v>
      </c>
      <c r="BK480" s="1032"/>
      <c r="BL480" s="1196"/>
      <c r="BM480" s="1032"/>
      <c r="BN480" s="1199"/>
      <c r="BO480" s="1032"/>
      <c r="BP480" s="1203"/>
      <c r="BQ480" s="457"/>
      <c r="BR480" s="412"/>
      <c r="BS480" s="581"/>
      <c r="BV480" s="1056"/>
    </row>
    <row r="481" spans="1:74" ht="12.75" customHeight="1">
      <c r="A481" s="1061"/>
      <c r="B481" s="1191"/>
      <c r="C481" s="1204" t="s">
        <v>53</v>
      </c>
      <c r="D481" s="478" t="s">
        <v>3520</v>
      </c>
      <c r="E481" s="388"/>
      <c r="F481" s="477">
        <v>96380</v>
      </c>
      <c r="G481" s="476">
        <v>163870</v>
      </c>
      <c r="H481" s="477">
        <v>92190</v>
      </c>
      <c r="I481" s="476">
        <v>159680</v>
      </c>
      <c r="J481" s="583" t="s">
        <v>3595</v>
      </c>
      <c r="K481" s="475">
        <v>850</v>
      </c>
      <c r="L481" s="474">
        <v>1530</v>
      </c>
      <c r="M481" s="473" t="s">
        <v>50</v>
      </c>
      <c r="N481" s="475">
        <v>800</v>
      </c>
      <c r="O481" s="474">
        <v>1480</v>
      </c>
      <c r="P481" s="473" t="s">
        <v>50</v>
      </c>
      <c r="Q481" s="380"/>
      <c r="R481" s="392"/>
      <c r="S481" s="455"/>
      <c r="T481" s="1082"/>
      <c r="V481" s="593" t="s">
        <v>66</v>
      </c>
      <c r="W481" s="1032"/>
      <c r="X481" s="596" t="s">
        <v>66</v>
      </c>
      <c r="Y481" s="602"/>
      <c r="Z481" s="1035"/>
      <c r="AA481" s="593"/>
      <c r="AB481" s="1192"/>
      <c r="AC481" s="392"/>
      <c r="AD481" s="392"/>
      <c r="AE481" s="1082"/>
      <c r="AF481" s="464"/>
      <c r="AG481" s="1193"/>
      <c r="AH481" s="429" t="s">
        <v>52</v>
      </c>
      <c r="AI481" s="470">
        <v>2400</v>
      </c>
      <c r="AJ481" s="469">
        <v>2700</v>
      </c>
      <c r="AK481" s="471">
        <v>1700</v>
      </c>
      <c r="AL481" s="469">
        <v>1700</v>
      </c>
      <c r="AM481" s="1194"/>
      <c r="AN481" s="429" t="s">
        <v>51</v>
      </c>
      <c r="AO481" s="470">
        <v>2900</v>
      </c>
      <c r="AP481" s="469">
        <v>3200</v>
      </c>
      <c r="AQ481" s="468">
        <v>2000</v>
      </c>
      <c r="AR481" s="467">
        <v>2000</v>
      </c>
      <c r="AS481" s="1032"/>
      <c r="AT481" s="593" t="s">
        <v>39</v>
      </c>
      <c r="AU481" s="485"/>
      <c r="AV481" s="571"/>
      <c r="AW481" s="1032"/>
      <c r="AX481" s="1196"/>
      <c r="AY481" s="1032"/>
      <c r="AZ481" s="1199"/>
      <c r="BA481" s="1032"/>
      <c r="BB481" s="593"/>
      <c r="BC481" s="1032"/>
      <c r="BD481" s="1206">
        <v>7.0000000000000007E-2</v>
      </c>
      <c r="BE481" s="1032"/>
      <c r="BF481" s="466">
        <v>10</v>
      </c>
      <c r="BG481" s="1032"/>
      <c r="BH481" s="466">
        <v>30</v>
      </c>
      <c r="BI481" s="1032"/>
      <c r="BJ481" s="466">
        <v>20</v>
      </c>
      <c r="BK481" s="1032"/>
      <c r="BL481" s="1196"/>
      <c r="BM481" s="1032"/>
      <c r="BN481" s="1199"/>
      <c r="BO481" s="1032"/>
      <c r="BP481" s="1206">
        <v>0.95</v>
      </c>
      <c r="BQ481" s="457"/>
      <c r="BR481" s="412"/>
      <c r="BS481" s="581"/>
      <c r="BV481" s="1056"/>
    </row>
    <row r="482" spans="1:74" ht="12.75" customHeight="1">
      <c r="A482" s="1061"/>
      <c r="B482" s="1191"/>
      <c r="C482" s="1205"/>
      <c r="D482" s="389" t="s">
        <v>3519</v>
      </c>
      <c r="E482" s="388"/>
      <c r="F482" s="387">
        <v>163870</v>
      </c>
      <c r="G482" s="386"/>
      <c r="H482" s="387">
        <v>159680</v>
      </c>
      <c r="I482" s="386"/>
      <c r="J482" s="583" t="s">
        <v>3595</v>
      </c>
      <c r="K482" s="383">
        <v>1530</v>
      </c>
      <c r="L482" s="385"/>
      <c r="M482" s="384" t="s">
        <v>50</v>
      </c>
      <c r="N482" s="383">
        <v>1480</v>
      </c>
      <c r="O482" s="385"/>
      <c r="P482" s="384" t="s">
        <v>50</v>
      </c>
      <c r="Q482" s="380"/>
      <c r="R482" s="392"/>
      <c r="S482" s="487"/>
      <c r="T482" s="1082"/>
      <c r="V482" s="593">
        <v>522600</v>
      </c>
      <c r="W482" s="1032"/>
      <c r="X482" s="596">
        <v>5220</v>
      </c>
      <c r="Y482" s="485"/>
      <c r="Z482" s="1035"/>
      <c r="AA482" s="596"/>
      <c r="AB482" s="1192"/>
      <c r="AC482" s="392"/>
      <c r="AD482" s="392"/>
      <c r="AE482" s="1082"/>
      <c r="AF482" s="464"/>
      <c r="AG482" s="1193"/>
      <c r="AH482" s="586" t="s">
        <v>49</v>
      </c>
      <c r="AI482" s="462">
        <v>2300</v>
      </c>
      <c r="AJ482" s="461">
        <v>2600</v>
      </c>
      <c r="AK482" s="463">
        <v>1600</v>
      </c>
      <c r="AL482" s="461">
        <v>1600</v>
      </c>
      <c r="AM482" s="1194"/>
      <c r="AN482" s="586" t="s">
        <v>48</v>
      </c>
      <c r="AO482" s="462">
        <v>2600</v>
      </c>
      <c r="AP482" s="461">
        <v>2900</v>
      </c>
      <c r="AQ482" s="460">
        <v>1800</v>
      </c>
      <c r="AR482" s="459">
        <v>1800</v>
      </c>
      <c r="AS482" s="1032"/>
      <c r="AT482" s="593">
        <v>3660</v>
      </c>
      <c r="AU482" s="485"/>
      <c r="AV482" s="414"/>
      <c r="AW482" s="1032"/>
      <c r="AX482" s="1197"/>
      <c r="AY482" s="1032"/>
      <c r="AZ482" s="1200"/>
      <c r="BA482" s="1032"/>
      <c r="BB482" s="593"/>
      <c r="BC482" s="1032"/>
      <c r="BD482" s="1207"/>
      <c r="BE482" s="1032"/>
      <c r="BF482" s="604"/>
      <c r="BG482" s="1032"/>
      <c r="BH482" s="458" t="s">
        <v>3692</v>
      </c>
      <c r="BI482" s="1032"/>
      <c r="BJ482" s="458" t="s">
        <v>3692</v>
      </c>
      <c r="BK482" s="1032"/>
      <c r="BL482" s="1197"/>
      <c r="BM482" s="1032"/>
      <c r="BN482" s="1200"/>
      <c r="BO482" s="1032"/>
      <c r="BP482" s="1206"/>
      <c r="BQ482" s="457"/>
      <c r="BR482" s="412"/>
      <c r="BS482" s="581"/>
      <c r="BV482" s="1056"/>
    </row>
    <row r="483" spans="1:74" ht="12.75" customHeight="1">
      <c r="A483" s="1061"/>
      <c r="B483" s="1190" t="s">
        <v>3527</v>
      </c>
      <c r="C483" s="1076" t="s">
        <v>59</v>
      </c>
      <c r="D483" s="402" t="s">
        <v>3470</v>
      </c>
      <c r="E483" s="388"/>
      <c r="F483" s="401">
        <v>33040</v>
      </c>
      <c r="G483" s="400">
        <v>39780</v>
      </c>
      <c r="H483" s="401">
        <v>29200</v>
      </c>
      <c r="I483" s="400">
        <v>35940</v>
      </c>
      <c r="J483" s="583" t="s">
        <v>3595</v>
      </c>
      <c r="K483" s="399">
        <v>300</v>
      </c>
      <c r="L483" s="398">
        <v>360</v>
      </c>
      <c r="M483" s="397" t="s">
        <v>50</v>
      </c>
      <c r="N483" s="399">
        <v>260</v>
      </c>
      <c r="O483" s="398">
        <v>320</v>
      </c>
      <c r="P483" s="397" t="s">
        <v>50</v>
      </c>
      <c r="Q483" s="583" t="s">
        <v>3595</v>
      </c>
      <c r="R483" s="396">
        <v>6740</v>
      </c>
      <c r="S483" s="484">
        <v>60</v>
      </c>
      <c r="T483" s="1082"/>
      <c r="V483" s="488"/>
      <c r="W483" s="1032"/>
      <c r="X483" s="490"/>
      <c r="Y483" s="489"/>
      <c r="Z483" s="1035"/>
      <c r="AA483" s="488"/>
      <c r="AB483" s="1192"/>
      <c r="AC483" s="392"/>
      <c r="AD483" s="392"/>
      <c r="AE483" s="1082"/>
      <c r="AF483" s="464"/>
      <c r="AG483" s="1193" t="s">
        <v>3595</v>
      </c>
      <c r="AH483" s="483" t="s">
        <v>58</v>
      </c>
      <c r="AI483" s="482">
        <v>2500</v>
      </c>
      <c r="AJ483" s="481">
        <v>2700</v>
      </c>
      <c r="AK483" s="471">
        <v>1700</v>
      </c>
      <c r="AL483" s="469">
        <v>1700</v>
      </c>
      <c r="AM483" s="1194" t="s">
        <v>3595</v>
      </c>
      <c r="AN483" s="483" t="s">
        <v>57</v>
      </c>
      <c r="AO483" s="482">
        <v>5500</v>
      </c>
      <c r="AP483" s="481">
        <v>6200</v>
      </c>
      <c r="AQ483" s="468">
        <v>3900</v>
      </c>
      <c r="AR483" s="467">
        <v>3900</v>
      </c>
      <c r="AS483" s="1032"/>
      <c r="AT483" s="488"/>
      <c r="AU483" s="1194" t="s">
        <v>3595</v>
      </c>
      <c r="AV483" s="1209">
        <v>4500</v>
      </c>
      <c r="AW483" s="1032" t="s">
        <v>3595</v>
      </c>
      <c r="AX483" s="1195">
        <v>1760</v>
      </c>
      <c r="AY483" s="1032" t="s">
        <v>3595</v>
      </c>
      <c r="AZ483" s="1198">
        <v>20</v>
      </c>
      <c r="BA483" s="1032"/>
      <c r="BB483" s="488"/>
      <c r="BC483" s="1032" t="s">
        <v>3601</v>
      </c>
      <c r="BD483" s="1202" t="s">
        <v>56</v>
      </c>
      <c r="BE483" s="1032" t="s">
        <v>3601</v>
      </c>
      <c r="BF483" s="390"/>
      <c r="BG483" s="1032" t="s">
        <v>3601</v>
      </c>
      <c r="BH483" s="390"/>
      <c r="BI483" s="1032" t="s">
        <v>3601</v>
      </c>
      <c r="BJ483" s="390"/>
      <c r="BK483" s="1032" t="s">
        <v>3595</v>
      </c>
      <c r="BL483" s="1195">
        <v>1930</v>
      </c>
      <c r="BM483" s="1032" t="s">
        <v>8</v>
      </c>
      <c r="BN483" s="1198">
        <v>10</v>
      </c>
      <c r="BO483" s="1032"/>
      <c r="BP483" s="1202" t="s">
        <v>3693</v>
      </c>
      <c r="BQ483" s="457"/>
      <c r="BR483" s="412"/>
      <c r="BS483" s="581"/>
      <c r="BV483" s="1056"/>
    </row>
    <row r="484" spans="1:74" ht="12.75" customHeight="1">
      <c r="A484" s="1061"/>
      <c r="B484" s="1191"/>
      <c r="C484" s="1077"/>
      <c r="D484" s="478" t="s">
        <v>3469</v>
      </c>
      <c r="E484" s="388"/>
      <c r="F484" s="477">
        <v>39780</v>
      </c>
      <c r="G484" s="476">
        <v>94830</v>
      </c>
      <c r="H484" s="477">
        <v>35940</v>
      </c>
      <c r="I484" s="476">
        <v>90990</v>
      </c>
      <c r="J484" s="583" t="s">
        <v>3595</v>
      </c>
      <c r="K484" s="475">
        <v>360</v>
      </c>
      <c r="L484" s="474">
        <v>830</v>
      </c>
      <c r="M484" s="473" t="s">
        <v>50</v>
      </c>
      <c r="N484" s="475">
        <v>320</v>
      </c>
      <c r="O484" s="474">
        <v>790</v>
      </c>
      <c r="P484" s="473" t="s">
        <v>50</v>
      </c>
      <c r="Q484" s="583" t="s">
        <v>3595</v>
      </c>
      <c r="R484" s="383">
        <v>6740</v>
      </c>
      <c r="S484" s="480">
        <v>60</v>
      </c>
      <c r="T484" s="1082"/>
      <c r="V484" s="593" t="s">
        <v>65</v>
      </c>
      <c r="W484" s="1032"/>
      <c r="X484" s="596" t="s">
        <v>65</v>
      </c>
      <c r="Y484" s="602"/>
      <c r="Z484" s="1035"/>
      <c r="AA484" s="593"/>
      <c r="AB484" s="1192"/>
      <c r="AC484" s="392"/>
      <c r="AD484" s="392"/>
      <c r="AE484" s="1082"/>
      <c r="AF484" s="464"/>
      <c r="AG484" s="1193"/>
      <c r="AH484" s="429" t="s">
        <v>55</v>
      </c>
      <c r="AI484" s="470">
        <v>2400</v>
      </c>
      <c r="AJ484" s="469">
        <v>2600</v>
      </c>
      <c r="AK484" s="471">
        <v>1600</v>
      </c>
      <c r="AL484" s="469">
        <v>1600</v>
      </c>
      <c r="AM484" s="1194"/>
      <c r="AN484" s="429" t="s">
        <v>54</v>
      </c>
      <c r="AO484" s="470">
        <v>3000</v>
      </c>
      <c r="AP484" s="469">
        <v>3400</v>
      </c>
      <c r="AQ484" s="468">
        <v>2100</v>
      </c>
      <c r="AR484" s="467">
        <v>2100</v>
      </c>
      <c r="AS484" s="1032"/>
      <c r="AT484" s="593" t="s">
        <v>22</v>
      </c>
      <c r="AU484" s="1194"/>
      <c r="AV484" s="1210"/>
      <c r="AW484" s="1032"/>
      <c r="AX484" s="1196"/>
      <c r="AY484" s="1032"/>
      <c r="AZ484" s="1199"/>
      <c r="BA484" s="1032"/>
      <c r="BB484" s="593"/>
      <c r="BC484" s="1032"/>
      <c r="BD484" s="1203"/>
      <c r="BE484" s="1032"/>
      <c r="BF484" s="479">
        <v>1060</v>
      </c>
      <c r="BG484" s="1032"/>
      <c r="BH484" s="479">
        <v>3370</v>
      </c>
      <c r="BI484" s="1032"/>
      <c r="BJ484" s="479">
        <v>2030</v>
      </c>
      <c r="BK484" s="1032"/>
      <c r="BL484" s="1196"/>
      <c r="BM484" s="1032"/>
      <c r="BN484" s="1199"/>
      <c r="BO484" s="1032"/>
      <c r="BP484" s="1203"/>
      <c r="BQ484" s="457"/>
      <c r="BR484" s="412"/>
      <c r="BS484" s="581"/>
      <c r="BV484" s="1056"/>
    </row>
    <row r="485" spans="1:74" ht="12.75" customHeight="1">
      <c r="A485" s="1061"/>
      <c r="B485" s="1191"/>
      <c r="C485" s="1204" t="s">
        <v>53</v>
      </c>
      <c r="D485" s="478" t="s">
        <v>3520</v>
      </c>
      <c r="E485" s="388"/>
      <c r="F485" s="477">
        <v>94830</v>
      </c>
      <c r="G485" s="476">
        <v>162320</v>
      </c>
      <c r="H485" s="477">
        <v>90990</v>
      </c>
      <c r="I485" s="476">
        <v>158480</v>
      </c>
      <c r="J485" s="583" t="s">
        <v>3595</v>
      </c>
      <c r="K485" s="475">
        <v>830</v>
      </c>
      <c r="L485" s="474">
        <v>1510</v>
      </c>
      <c r="M485" s="473" t="s">
        <v>50</v>
      </c>
      <c r="N485" s="475">
        <v>790</v>
      </c>
      <c r="O485" s="474">
        <v>1470</v>
      </c>
      <c r="P485" s="473" t="s">
        <v>50</v>
      </c>
      <c r="Q485" s="380"/>
      <c r="R485" s="392"/>
      <c r="S485" s="455"/>
      <c r="T485" s="1082"/>
      <c r="V485" s="593">
        <v>555800</v>
      </c>
      <c r="W485" s="1032"/>
      <c r="X485" s="596">
        <v>5550</v>
      </c>
      <c r="Y485" s="485"/>
      <c r="Z485" s="1035"/>
      <c r="AA485" s="596"/>
      <c r="AB485" s="1192"/>
      <c r="AC485" s="392"/>
      <c r="AD485" s="392"/>
      <c r="AE485" s="1082"/>
      <c r="AF485" s="464"/>
      <c r="AG485" s="1193"/>
      <c r="AH485" s="429" t="s">
        <v>52</v>
      </c>
      <c r="AI485" s="470">
        <v>2200</v>
      </c>
      <c r="AJ485" s="469">
        <v>2400</v>
      </c>
      <c r="AK485" s="471">
        <v>1500</v>
      </c>
      <c r="AL485" s="469">
        <v>1500</v>
      </c>
      <c r="AM485" s="1194"/>
      <c r="AN485" s="429" t="s">
        <v>51</v>
      </c>
      <c r="AO485" s="470">
        <v>2600</v>
      </c>
      <c r="AP485" s="469">
        <v>2900</v>
      </c>
      <c r="AQ485" s="468">
        <v>1800</v>
      </c>
      <c r="AR485" s="467">
        <v>1800</v>
      </c>
      <c r="AS485" s="1032"/>
      <c r="AT485" s="593">
        <v>3160</v>
      </c>
      <c r="AU485" s="485"/>
      <c r="AV485" s="571"/>
      <c r="AW485" s="1032"/>
      <c r="AX485" s="1196"/>
      <c r="AY485" s="1032"/>
      <c r="AZ485" s="1199"/>
      <c r="BA485" s="1032"/>
      <c r="BB485" s="593"/>
      <c r="BC485" s="1032"/>
      <c r="BD485" s="1206">
        <v>7.0000000000000007E-2</v>
      </c>
      <c r="BE485" s="1032"/>
      <c r="BF485" s="466">
        <v>10</v>
      </c>
      <c r="BG485" s="1032"/>
      <c r="BH485" s="466">
        <v>30</v>
      </c>
      <c r="BI485" s="1032"/>
      <c r="BJ485" s="466">
        <v>20</v>
      </c>
      <c r="BK485" s="1032"/>
      <c r="BL485" s="1196"/>
      <c r="BM485" s="1032"/>
      <c r="BN485" s="1199"/>
      <c r="BO485" s="1032"/>
      <c r="BP485" s="1206">
        <v>0.95</v>
      </c>
      <c r="BQ485" s="457"/>
      <c r="BR485" s="412"/>
      <c r="BS485" s="581"/>
      <c r="BV485" s="1056"/>
    </row>
    <row r="486" spans="1:74" ht="12.75" customHeight="1">
      <c r="A486" s="1061"/>
      <c r="B486" s="1191"/>
      <c r="C486" s="1205"/>
      <c r="D486" s="389" t="s">
        <v>3519</v>
      </c>
      <c r="E486" s="388"/>
      <c r="F486" s="387">
        <v>162320</v>
      </c>
      <c r="G486" s="386"/>
      <c r="H486" s="387">
        <v>158480</v>
      </c>
      <c r="I486" s="386"/>
      <c r="J486" s="583" t="s">
        <v>3595</v>
      </c>
      <c r="K486" s="383">
        <v>1510</v>
      </c>
      <c r="L486" s="385"/>
      <c r="M486" s="384" t="s">
        <v>50</v>
      </c>
      <c r="N486" s="383">
        <v>1470</v>
      </c>
      <c r="O486" s="385"/>
      <c r="P486" s="384" t="s">
        <v>50</v>
      </c>
      <c r="Q486" s="380"/>
      <c r="R486" s="392"/>
      <c r="S486" s="487"/>
      <c r="T486" s="1082"/>
      <c r="V486" s="488"/>
      <c r="W486" s="1032"/>
      <c r="X486" s="490"/>
      <c r="Y486" s="489"/>
      <c r="Z486" s="1035"/>
      <c r="AA486" s="488"/>
      <c r="AB486" s="1192"/>
      <c r="AC486" s="392"/>
      <c r="AD486" s="392"/>
      <c r="AE486" s="1082"/>
      <c r="AF486" s="464"/>
      <c r="AG486" s="1193"/>
      <c r="AH486" s="586" t="s">
        <v>49</v>
      </c>
      <c r="AI486" s="462">
        <v>2100</v>
      </c>
      <c r="AJ486" s="461">
        <v>2300</v>
      </c>
      <c r="AK486" s="463">
        <v>1500</v>
      </c>
      <c r="AL486" s="461">
        <v>1500</v>
      </c>
      <c r="AM486" s="1194"/>
      <c r="AN486" s="586" t="s">
        <v>48</v>
      </c>
      <c r="AO486" s="462">
        <v>2400</v>
      </c>
      <c r="AP486" s="461">
        <v>2600</v>
      </c>
      <c r="AQ486" s="460">
        <v>1600</v>
      </c>
      <c r="AR486" s="459">
        <v>1600</v>
      </c>
      <c r="AS486" s="1032"/>
      <c r="AT486" s="488"/>
      <c r="AU486" s="485"/>
      <c r="AV486" s="414"/>
      <c r="AW486" s="1032"/>
      <c r="AX486" s="1197"/>
      <c r="AY486" s="1032"/>
      <c r="AZ486" s="1200"/>
      <c r="BA486" s="1032"/>
      <c r="BB486" s="488"/>
      <c r="BC486" s="1032"/>
      <c r="BD486" s="1207"/>
      <c r="BE486" s="1032"/>
      <c r="BF486" s="604"/>
      <c r="BG486" s="1032"/>
      <c r="BH486" s="458" t="s">
        <v>3692</v>
      </c>
      <c r="BI486" s="1032"/>
      <c r="BJ486" s="458" t="s">
        <v>3692</v>
      </c>
      <c r="BK486" s="1032"/>
      <c r="BL486" s="1197"/>
      <c r="BM486" s="1032"/>
      <c r="BN486" s="1200"/>
      <c r="BO486" s="1032"/>
      <c r="BP486" s="1206"/>
      <c r="BQ486" s="457"/>
      <c r="BR486" s="412"/>
      <c r="BS486" s="581"/>
      <c r="BV486" s="1056"/>
    </row>
    <row r="487" spans="1:74" ht="12.75" customHeight="1">
      <c r="A487" s="1061"/>
      <c r="B487" s="1190" t="s">
        <v>3526</v>
      </c>
      <c r="C487" s="1076" t="s">
        <v>59</v>
      </c>
      <c r="D487" s="402" t="s">
        <v>3470</v>
      </c>
      <c r="E487" s="388"/>
      <c r="F487" s="401">
        <v>31730</v>
      </c>
      <c r="G487" s="400">
        <v>38470</v>
      </c>
      <c r="H487" s="401">
        <v>28180</v>
      </c>
      <c r="I487" s="400">
        <v>34920</v>
      </c>
      <c r="J487" s="583" t="s">
        <v>3595</v>
      </c>
      <c r="K487" s="399">
        <v>290</v>
      </c>
      <c r="L487" s="398">
        <v>350</v>
      </c>
      <c r="M487" s="397" t="s">
        <v>50</v>
      </c>
      <c r="N487" s="399">
        <v>250</v>
      </c>
      <c r="O487" s="398">
        <v>310</v>
      </c>
      <c r="P487" s="397" t="s">
        <v>50</v>
      </c>
      <c r="Q487" s="583" t="s">
        <v>3595</v>
      </c>
      <c r="R487" s="396">
        <v>6740</v>
      </c>
      <c r="S487" s="484">
        <v>60</v>
      </c>
      <c r="T487" s="1082"/>
      <c r="V487" s="593" t="s">
        <v>64</v>
      </c>
      <c r="W487" s="1032"/>
      <c r="X487" s="596" t="s">
        <v>64</v>
      </c>
      <c r="Y487" s="602"/>
      <c r="Z487" s="1035"/>
      <c r="AA487" s="593"/>
      <c r="AB487" s="1192"/>
      <c r="AC487" s="392"/>
      <c r="AD487" s="392"/>
      <c r="AE487" s="1082"/>
      <c r="AF487" s="464"/>
      <c r="AG487" s="1193" t="s">
        <v>3595</v>
      </c>
      <c r="AH487" s="483" t="s">
        <v>58</v>
      </c>
      <c r="AI487" s="482">
        <v>2300</v>
      </c>
      <c r="AJ487" s="481">
        <v>2500</v>
      </c>
      <c r="AK487" s="471">
        <v>1600</v>
      </c>
      <c r="AL487" s="469">
        <v>1600</v>
      </c>
      <c r="AM487" s="1194" t="s">
        <v>3595</v>
      </c>
      <c r="AN487" s="483" t="s">
        <v>57</v>
      </c>
      <c r="AO487" s="482">
        <v>5100</v>
      </c>
      <c r="AP487" s="481">
        <v>5700</v>
      </c>
      <c r="AQ487" s="468">
        <v>3500</v>
      </c>
      <c r="AR487" s="467">
        <v>3500</v>
      </c>
      <c r="AS487" s="1032"/>
      <c r="AT487" s="593" t="s">
        <v>23</v>
      </c>
      <c r="AU487" s="1194" t="s">
        <v>3595</v>
      </c>
      <c r="AV487" s="1209">
        <v>4500</v>
      </c>
      <c r="AW487" s="1032" t="s">
        <v>3595</v>
      </c>
      <c r="AX487" s="1195">
        <v>1630</v>
      </c>
      <c r="AY487" s="1032" t="s">
        <v>3595</v>
      </c>
      <c r="AZ487" s="1198">
        <v>10</v>
      </c>
      <c r="BA487" s="1032"/>
      <c r="BB487" s="593"/>
      <c r="BC487" s="1032" t="s">
        <v>3601</v>
      </c>
      <c r="BD487" s="1202" t="s">
        <v>56</v>
      </c>
      <c r="BE487" s="1032" t="s">
        <v>3601</v>
      </c>
      <c r="BF487" s="390"/>
      <c r="BG487" s="1032" t="s">
        <v>3601</v>
      </c>
      <c r="BH487" s="390"/>
      <c r="BI487" s="1032" t="s">
        <v>3601</v>
      </c>
      <c r="BJ487" s="390"/>
      <c r="BK487" s="1032" t="s">
        <v>3595</v>
      </c>
      <c r="BL487" s="1195">
        <v>1780</v>
      </c>
      <c r="BM487" s="1032" t="s">
        <v>8</v>
      </c>
      <c r="BN487" s="1198">
        <v>10</v>
      </c>
      <c r="BO487" s="1032"/>
      <c r="BP487" s="1202" t="s">
        <v>3693</v>
      </c>
      <c r="BQ487" s="457"/>
      <c r="BR487" s="412"/>
      <c r="BS487" s="581"/>
      <c r="BV487" s="1056"/>
    </row>
    <row r="488" spans="1:74" ht="12.75" customHeight="1">
      <c r="A488" s="1061"/>
      <c r="B488" s="1191"/>
      <c r="C488" s="1077"/>
      <c r="D488" s="478" t="s">
        <v>3469</v>
      </c>
      <c r="E488" s="388"/>
      <c r="F488" s="477">
        <v>38470</v>
      </c>
      <c r="G488" s="476">
        <v>93510</v>
      </c>
      <c r="H488" s="477">
        <v>34920</v>
      </c>
      <c r="I488" s="476">
        <v>89970</v>
      </c>
      <c r="J488" s="583" t="s">
        <v>3595</v>
      </c>
      <c r="K488" s="475">
        <v>350</v>
      </c>
      <c r="L488" s="474">
        <v>820</v>
      </c>
      <c r="M488" s="473" t="s">
        <v>50</v>
      </c>
      <c r="N488" s="475">
        <v>310</v>
      </c>
      <c r="O488" s="474">
        <v>780</v>
      </c>
      <c r="P488" s="473" t="s">
        <v>50</v>
      </c>
      <c r="Q488" s="583" t="s">
        <v>3595</v>
      </c>
      <c r="R488" s="383">
        <v>6740</v>
      </c>
      <c r="S488" s="480">
        <v>60</v>
      </c>
      <c r="T488" s="1082"/>
      <c r="V488" s="593">
        <v>589100</v>
      </c>
      <c r="W488" s="1032"/>
      <c r="X488" s="596">
        <v>5890</v>
      </c>
      <c r="Y488" s="485"/>
      <c r="Z488" s="1035"/>
      <c r="AA488" s="596"/>
      <c r="AB488" s="1192"/>
      <c r="AC488" s="392"/>
      <c r="AD488" s="392"/>
      <c r="AE488" s="1082"/>
      <c r="AF488" s="464"/>
      <c r="AG488" s="1193"/>
      <c r="AH488" s="429" t="s">
        <v>55</v>
      </c>
      <c r="AI488" s="470">
        <v>2200</v>
      </c>
      <c r="AJ488" s="469">
        <v>2400</v>
      </c>
      <c r="AK488" s="471">
        <v>1500</v>
      </c>
      <c r="AL488" s="469">
        <v>1500</v>
      </c>
      <c r="AM488" s="1194"/>
      <c r="AN488" s="429" t="s">
        <v>54</v>
      </c>
      <c r="AO488" s="470">
        <v>2800</v>
      </c>
      <c r="AP488" s="469">
        <v>3100</v>
      </c>
      <c r="AQ488" s="468">
        <v>1900</v>
      </c>
      <c r="AR488" s="467">
        <v>1900</v>
      </c>
      <c r="AS488" s="1032"/>
      <c r="AT488" s="593">
        <v>2810</v>
      </c>
      <c r="AU488" s="1194"/>
      <c r="AV488" s="1210"/>
      <c r="AW488" s="1032"/>
      <c r="AX488" s="1196"/>
      <c r="AY488" s="1032"/>
      <c r="AZ488" s="1199"/>
      <c r="BA488" s="1032"/>
      <c r="BB488" s="593"/>
      <c r="BC488" s="1032"/>
      <c r="BD488" s="1203"/>
      <c r="BE488" s="1032"/>
      <c r="BF488" s="479">
        <v>970</v>
      </c>
      <c r="BG488" s="1032"/>
      <c r="BH488" s="479">
        <v>3110</v>
      </c>
      <c r="BI488" s="1032"/>
      <c r="BJ488" s="479">
        <v>1870</v>
      </c>
      <c r="BK488" s="1032"/>
      <c r="BL488" s="1196"/>
      <c r="BM488" s="1032"/>
      <c r="BN488" s="1199"/>
      <c r="BO488" s="1032"/>
      <c r="BP488" s="1203"/>
      <c r="BQ488" s="457"/>
      <c r="BR488" s="412"/>
      <c r="BS488" s="581"/>
      <c r="BV488" s="1056"/>
    </row>
    <row r="489" spans="1:74" ht="12.75" customHeight="1">
      <c r="A489" s="1061"/>
      <c r="B489" s="1191"/>
      <c r="C489" s="1204" t="s">
        <v>53</v>
      </c>
      <c r="D489" s="478" t="s">
        <v>3520</v>
      </c>
      <c r="E489" s="388"/>
      <c r="F489" s="477">
        <v>93510</v>
      </c>
      <c r="G489" s="476">
        <v>161000</v>
      </c>
      <c r="H489" s="477">
        <v>89970</v>
      </c>
      <c r="I489" s="476">
        <v>157460</v>
      </c>
      <c r="J489" s="583" t="s">
        <v>3595</v>
      </c>
      <c r="K489" s="475">
        <v>820</v>
      </c>
      <c r="L489" s="474">
        <v>1500</v>
      </c>
      <c r="M489" s="473" t="s">
        <v>50</v>
      </c>
      <c r="N489" s="475">
        <v>780</v>
      </c>
      <c r="O489" s="474">
        <v>1460</v>
      </c>
      <c r="P489" s="473" t="s">
        <v>50</v>
      </c>
      <c r="Q489" s="380"/>
      <c r="R489" s="392"/>
      <c r="S489" s="455"/>
      <c r="T489" s="1082"/>
      <c r="V489" s="488"/>
      <c r="W489" s="1032"/>
      <c r="X489" s="490"/>
      <c r="Y489" s="489"/>
      <c r="Z489" s="1035"/>
      <c r="AA489" s="488"/>
      <c r="AB489" s="1192"/>
      <c r="AC489" s="392"/>
      <c r="AD489" s="392"/>
      <c r="AE489" s="1082"/>
      <c r="AF489" s="464"/>
      <c r="AG489" s="1193"/>
      <c r="AH489" s="429" t="s">
        <v>52</v>
      </c>
      <c r="AI489" s="470">
        <v>2000</v>
      </c>
      <c r="AJ489" s="469">
        <v>2200</v>
      </c>
      <c r="AK489" s="471">
        <v>1400</v>
      </c>
      <c r="AL489" s="469">
        <v>1400</v>
      </c>
      <c r="AM489" s="1194"/>
      <c r="AN489" s="429" t="s">
        <v>51</v>
      </c>
      <c r="AO489" s="470">
        <v>2400</v>
      </c>
      <c r="AP489" s="469">
        <v>2700</v>
      </c>
      <c r="AQ489" s="468">
        <v>1700</v>
      </c>
      <c r="AR489" s="467">
        <v>1700</v>
      </c>
      <c r="AS489" s="1032"/>
      <c r="AT489" s="488"/>
      <c r="AU489" s="485"/>
      <c r="AV489" s="571"/>
      <c r="AW489" s="1032"/>
      <c r="AX489" s="1196"/>
      <c r="AY489" s="1032"/>
      <c r="AZ489" s="1199"/>
      <c r="BA489" s="1032"/>
      <c r="BB489" s="488"/>
      <c r="BC489" s="1032"/>
      <c r="BD489" s="1206">
        <v>7.0000000000000007E-2</v>
      </c>
      <c r="BE489" s="1032"/>
      <c r="BF489" s="466">
        <v>10</v>
      </c>
      <c r="BG489" s="1032"/>
      <c r="BH489" s="466">
        <v>30</v>
      </c>
      <c r="BI489" s="1032"/>
      <c r="BJ489" s="466">
        <v>10</v>
      </c>
      <c r="BK489" s="1032"/>
      <c r="BL489" s="1196"/>
      <c r="BM489" s="1032"/>
      <c r="BN489" s="1199"/>
      <c r="BO489" s="1032"/>
      <c r="BP489" s="1206">
        <v>0.97</v>
      </c>
      <c r="BQ489" s="457"/>
      <c r="BR489" s="412"/>
      <c r="BS489" s="581"/>
      <c r="BV489" s="1056"/>
    </row>
    <row r="490" spans="1:74" ht="12.75" customHeight="1">
      <c r="A490" s="1061"/>
      <c r="B490" s="1191"/>
      <c r="C490" s="1205"/>
      <c r="D490" s="389" t="s">
        <v>3519</v>
      </c>
      <c r="E490" s="388"/>
      <c r="F490" s="387">
        <v>161000</v>
      </c>
      <c r="G490" s="386"/>
      <c r="H490" s="387">
        <v>157460</v>
      </c>
      <c r="I490" s="386"/>
      <c r="J490" s="583" t="s">
        <v>3595</v>
      </c>
      <c r="K490" s="383">
        <v>1500</v>
      </c>
      <c r="L490" s="385"/>
      <c r="M490" s="384" t="s">
        <v>50</v>
      </c>
      <c r="N490" s="383">
        <v>1460</v>
      </c>
      <c r="O490" s="385"/>
      <c r="P490" s="384" t="s">
        <v>50</v>
      </c>
      <c r="Q490" s="380"/>
      <c r="R490" s="392"/>
      <c r="S490" s="487"/>
      <c r="T490" s="1082"/>
      <c r="V490" s="593" t="s">
        <v>63</v>
      </c>
      <c r="W490" s="1032"/>
      <c r="X490" s="596" t="s">
        <v>63</v>
      </c>
      <c r="Y490" s="602"/>
      <c r="Z490" s="1035"/>
      <c r="AA490" s="593"/>
      <c r="AB490" s="1192"/>
      <c r="AC490" s="392"/>
      <c r="AD490" s="392"/>
      <c r="AE490" s="1082"/>
      <c r="AF490" s="464"/>
      <c r="AG490" s="1193"/>
      <c r="AH490" s="586" t="s">
        <v>49</v>
      </c>
      <c r="AI490" s="462">
        <v>2000</v>
      </c>
      <c r="AJ490" s="461">
        <v>2200</v>
      </c>
      <c r="AK490" s="463">
        <v>1400</v>
      </c>
      <c r="AL490" s="461">
        <v>1400</v>
      </c>
      <c r="AM490" s="1194"/>
      <c r="AN490" s="586" t="s">
        <v>48</v>
      </c>
      <c r="AO490" s="462">
        <v>2200</v>
      </c>
      <c r="AP490" s="461">
        <v>2400</v>
      </c>
      <c r="AQ490" s="460">
        <v>1500</v>
      </c>
      <c r="AR490" s="459">
        <v>1500</v>
      </c>
      <c r="AS490" s="1032"/>
      <c r="AT490" s="593" t="s">
        <v>24</v>
      </c>
      <c r="AU490" s="485"/>
      <c r="AV490" s="414"/>
      <c r="AW490" s="1032"/>
      <c r="AX490" s="1197"/>
      <c r="AY490" s="1032"/>
      <c r="AZ490" s="1200"/>
      <c r="BA490" s="1032"/>
      <c r="BB490" s="593"/>
      <c r="BC490" s="1032"/>
      <c r="BD490" s="1207"/>
      <c r="BE490" s="1032"/>
      <c r="BF490" s="604"/>
      <c r="BG490" s="1032"/>
      <c r="BH490" s="458" t="s">
        <v>3692</v>
      </c>
      <c r="BI490" s="1032"/>
      <c r="BJ490" s="458" t="s">
        <v>3692</v>
      </c>
      <c r="BK490" s="1032"/>
      <c r="BL490" s="1197"/>
      <c r="BM490" s="1032"/>
      <c r="BN490" s="1200"/>
      <c r="BO490" s="1032"/>
      <c r="BP490" s="1206"/>
      <c r="BQ490" s="457"/>
      <c r="BR490" s="412"/>
      <c r="BS490" s="581"/>
      <c r="BV490" s="1056"/>
    </row>
    <row r="491" spans="1:74" ht="12.75" customHeight="1">
      <c r="A491" s="1061"/>
      <c r="B491" s="1190" t="s">
        <v>3525</v>
      </c>
      <c r="C491" s="1076" t="s">
        <v>59</v>
      </c>
      <c r="D491" s="402" t="s">
        <v>3470</v>
      </c>
      <c r="E491" s="388"/>
      <c r="F491" s="401">
        <v>30630</v>
      </c>
      <c r="G491" s="400">
        <v>37370</v>
      </c>
      <c r="H491" s="401">
        <v>27340</v>
      </c>
      <c r="I491" s="400">
        <v>34080</v>
      </c>
      <c r="J491" s="583" t="s">
        <v>3595</v>
      </c>
      <c r="K491" s="399">
        <v>280</v>
      </c>
      <c r="L491" s="398">
        <v>340</v>
      </c>
      <c r="M491" s="397" t="s">
        <v>50</v>
      </c>
      <c r="N491" s="399">
        <v>240</v>
      </c>
      <c r="O491" s="398">
        <v>300</v>
      </c>
      <c r="P491" s="397" t="s">
        <v>50</v>
      </c>
      <c r="Q491" s="583" t="s">
        <v>3595</v>
      </c>
      <c r="R491" s="396">
        <v>6740</v>
      </c>
      <c r="S491" s="484">
        <v>60</v>
      </c>
      <c r="T491" s="1082"/>
      <c r="V491" s="593">
        <v>622300</v>
      </c>
      <c r="W491" s="1032"/>
      <c r="X491" s="596">
        <v>6220</v>
      </c>
      <c r="Y491" s="485"/>
      <c r="Z491" s="1035"/>
      <c r="AA491" s="596"/>
      <c r="AB491" s="1192"/>
      <c r="AC491" s="392"/>
      <c r="AD491" s="392"/>
      <c r="AE491" s="1082"/>
      <c r="AF491" s="464"/>
      <c r="AG491" s="1193" t="s">
        <v>3595</v>
      </c>
      <c r="AH491" s="483" t="s">
        <v>58</v>
      </c>
      <c r="AI491" s="482">
        <v>2400</v>
      </c>
      <c r="AJ491" s="481">
        <v>2700</v>
      </c>
      <c r="AK491" s="471">
        <v>1700</v>
      </c>
      <c r="AL491" s="469">
        <v>1700</v>
      </c>
      <c r="AM491" s="1194" t="s">
        <v>3595</v>
      </c>
      <c r="AN491" s="483" t="s">
        <v>57</v>
      </c>
      <c r="AO491" s="482">
        <v>5500</v>
      </c>
      <c r="AP491" s="481">
        <v>6200</v>
      </c>
      <c r="AQ491" s="468">
        <v>3900</v>
      </c>
      <c r="AR491" s="467">
        <v>3900</v>
      </c>
      <c r="AS491" s="1032"/>
      <c r="AT491" s="593">
        <v>2540</v>
      </c>
      <c r="AU491" s="1194" t="s">
        <v>3595</v>
      </c>
      <c r="AV491" s="1209">
        <v>4500</v>
      </c>
      <c r="AW491" s="1032" t="s">
        <v>3595</v>
      </c>
      <c r="AX491" s="1195">
        <v>1510</v>
      </c>
      <c r="AY491" s="1032" t="s">
        <v>3595</v>
      </c>
      <c r="AZ491" s="1198">
        <v>10</v>
      </c>
      <c r="BA491" s="1032"/>
      <c r="BB491" s="593"/>
      <c r="BC491" s="1032" t="s">
        <v>3601</v>
      </c>
      <c r="BD491" s="1202" t="s">
        <v>56</v>
      </c>
      <c r="BE491" s="1032" t="s">
        <v>3601</v>
      </c>
      <c r="BF491" s="390"/>
      <c r="BG491" s="1032" t="s">
        <v>3601</v>
      </c>
      <c r="BH491" s="390"/>
      <c r="BI491" s="1032" t="s">
        <v>3601</v>
      </c>
      <c r="BJ491" s="390"/>
      <c r="BK491" s="1032" t="s">
        <v>3595</v>
      </c>
      <c r="BL491" s="1195">
        <v>1650</v>
      </c>
      <c r="BM491" s="1032" t="s">
        <v>8</v>
      </c>
      <c r="BN491" s="1198">
        <v>10</v>
      </c>
      <c r="BO491" s="1032"/>
      <c r="BP491" s="1202" t="s">
        <v>3693</v>
      </c>
      <c r="BQ491" s="457"/>
      <c r="BR491" s="412"/>
      <c r="BS491" s="581"/>
      <c r="BV491" s="1056"/>
    </row>
    <row r="492" spans="1:74" ht="12.75" customHeight="1">
      <c r="A492" s="1061"/>
      <c r="B492" s="1191"/>
      <c r="C492" s="1077"/>
      <c r="D492" s="478" t="s">
        <v>3469</v>
      </c>
      <c r="E492" s="388"/>
      <c r="F492" s="477">
        <v>37370</v>
      </c>
      <c r="G492" s="476">
        <v>92420</v>
      </c>
      <c r="H492" s="477">
        <v>34080</v>
      </c>
      <c r="I492" s="476">
        <v>89130</v>
      </c>
      <c r="J492" s="583" t="s">
        <v>3595</v>
      </c>
      <c r="K492" s="475">
        <v>340</v>
      </c>
      <c r="L492" s="474">
        <v>810</v>
      </c>
      <c r="M492" s="473" t="s">
        <v>50</v>
      </c>
      <c r="N492" s="475">
        <v>300</v>
      </c>
      <c r="O492" s="474">
        <v>770</v>
      </c>
      <c r="P492" s="473" t="s">
        <v>50</v>
      </c>
      <c r="Q492" s="583" t="s">
        <v>3595</v>
      </c>
      <c r="R492" s="383">
        <v>6740</v>
      </c>
      <c r="S492" s="480">
        <v>60</v>
      </c>
      <c r="T492" s="1082"/>
      <c r="V492" s="488"/>
      <c r="W492" s="1032"/>
      <c r="X492" s="490"/>
      <c r="Y492" s="489"/>
      <c r="Z492" s="1035"/>
      <c r="AA492" s="488"/>
      <c r="AB492" s="1192"/>
      <c r="AC492" s="392"/>
      <c r="AD492" s="392"/>
      <c r="AE492" s="1082"/>
      <c r="AF492" s="464"/>
      <c r="AG492" s="1193"/>
      <c r="AH492" s="429" t="s">
        <v>55</v>
      </c>
      <c r="AI492" s="470">
        <v>2300</v>
      </c>
      <c r="AJ492" s="469">
        <v>2600</v>
      </c>
      <c r="AK492" s="471">
        <v>1600</v>
      </c>
      <c r="AL492" s="469">
        <v>1600</v>
      </c>
      <c r="AM492" s="1194"/>
      <c r="AN492" s="429" t="s">
        <v>54</v>
      </c>
      <c r="AO492" s="470">
        <v>3000</v>
      </c>
      <c r="AP492" s="469">
        <v>3400</v>
      </c>
      <c r="AQ492" s="468">
        <v>2100</v>
      </c>
      <c r="AR492" s="467">
        <v>2100</v>
      </c>
      <c r="AS492" s="1032"/>
      <c r="AT492" s="488"/>
      <c r="AU492" s="1194"/>
      <c r="AV492" s="1210"/>
      <c r="AW492" s="1032"/>
      <c r="AX492" s="1196"/>
      <c r="AY492" s="1032"/>
      <c r="AZ492" s="1199"/>
      <c r="BA492" s="1032"/>
      <c r="BB492" s="488"/>
      <c r="BC492" s="1032"/>
      <c r="BD492" s="1203"/>
      <c r="BE492" s="1032"/>
      <c r="BF492" s="479">
        <v>900</v>
      </c>
      <c r="BG492" s="1032"/>
      <c r="BH492" s="479">
        <v>2890</v>
      </c>
      <c r="BI492" s="1032"/>
      <c r="BJ492" s="479">
        <v>1740</v>
      </c>
      <c r="BK492" s="1032"/>
      <c r="BL492" s="1196"/>
      <c r="BM492" s="1032"/>
      <c r="BN492" s="1199"/>
      <c r="BO492" s="1032"/>
      <c r="BP492" s="1203"/>
      <c r="BQ492" s="457"/>
      <c r="BR492" s="412"/>
      <c r="BS492" s="581"/>
      <c r="BV492" s="1056"/>
    </row>
    <row r="493" spans="1:74" ht="12.75" customHeight="1">
      <c r="A493" s="1061"/>
      <c r="B493" s="1191"/>
      <c r="C493" s="1204" t="s">
        <v>53</v>
      </c>
      <c r="D493" s="478" t="s">
        <v>3520</v>
      </c>
      <c r="E493" s="388"/>
      <c r="F493" s="477">
        <v>92420</v>
      </c>
      <c r="G493" s="476">
        <v>159910</v>
      </c>
      <c r="H493" s="477">
        <v>89130</v>
      </c>
      <c r="I493" s="476">
        <v>156620</v>
      </c>
      <c r="J493" s="583" t="s">
        <v>3595</v>
      </c>
      <c r="K493" s="475">
        <v>810</v>
      </c>
      <c r="L493" s="474">
        <v>1490</v>
      </c>
      <c r="M493" s="473" t="s">
        <v>50</v>
      </c>
      <c r="N493" s="475">
        <v>770</v>
      </c>
      <c r="O493" s="474">
        <v>1450</v>
      </c>
      <c r="P493" s="473" t="s">
        <v>50</v>
      </c>
      <c r="Q493" s="380"/>
      <c r="R493" s="392"/>
      <c r="S493" s="455"/>
      <c r="T493" s="1082"/>
      <c r="V493" s="593" t="s">
        <v>62</v>
      </c>
      <c r="W493" s="1032"/>
      <c r="X493" s="596" t="s">
        <v>62</v>
      </c>
      <c r="Y493" s="602"/>
      <c r="Z493" s="1035"/>
      <c r="AA493" s="593"/>
      <c r="AB493" s="1192"/>
      <c r="AC493" s="392"/>
      <c r="AD493" s="392"/>
      <c r="AE493" s="1082"/>
      <c r="AF493" s="464"/>
      <c r="AG493" s="1193"/>
      <c r="AH493" s="429" t="s">
        <v>52</v>
      </c>
      <c r="AI493" s="470">
        <v>2200</v>
      </c>
      <c r="AJ493" s="469">
        <v>2400</v>
      </c>
      <c r="AK493" s="471">
        <v>1500</v>
      </c>
      <c r="AL493" s="469">
        <v>1500</v>
      </c>
      <c r="AM493" s="1194"/>
      <c r="AN493" s="429" t="s">
        <v>51</v>
      </c>
      <c r="AO493" s="470">
        <v>2600</v>
      </c>
      <c r="AP493" s="469">
        <v>2900</v>
      </c>
      <c r="AQ493" s="468">
        <v>1800</v>
      </c>
      <c r="AR493" s="467">
        <v>1800</v>
      </c>
      <c r="AS493" s="1032"/>
      <c r="AT493" s="593" t="s">
        <v>25</v>
      </c>
      <c r="AU493" s="485"/>
      <c r="AV493" s="571"/>
      <c r="AW493" s="1032"/>
      <c r="AX493" s="1196"/>
      <c r="AY493" s="1032"/>
      <c r="AZ493" s="1199"/>
      <c r="BA493" s="1032"/>
      <c r="BB493" s="593"/>
      <c r="BC493" s="1032"/>
      <c r="BD493" s="1206">
        <v>7.0000000000000007E-2</v>
      </c>
      <c r="BE493" s="1032"/>
      <c r="BF493" s="466">
        <v>9</v>
      </c>
      <c r="BG493" s="1032"/>
      <c r="BH493" s="466">
        <v>20</v>
      </c>
      <c r="BI493" s="1032"/>
      <c r="BJ493" s="466">
        <v>10</v>
      </c>
      <c r="BK493" s="1032"/>
      <c r="BL493" s="1196"/>
      <c r="BM493" s="1032"/>
      <c r="BN493" s="1199"/>
      <c r="BO493" s="1032"/>
      <c r="BP493" s="1206">
        <v>0.98</v>
      </c>
      <c r="BQ493" s="457"/>
      <c r="BR493" s="412"/>
      <c r="BS493" s="581"/>
      <c r="BV493" s="1056"/>
    </row>
    <row r="494" spans="1:74" ht="12.75" customHeight="1">
      <c r="A494" s="1061"/>
      <c r="B494" s="1191"/>
      <c r="C494" s="1205"/>
      <c r="D494" s="389" t="s">
        <v>3519</v>
      </c>
      <c r="E494" s="388"/>
      <c r="F494" s="387">
        <v>159910</v>
      </c>
      <c r="G494" s="386"/>
      <c r="H494" s="387">
        <v>156620</v>
      </c>
      <c r="I494" s="386"/>
      <c r="J494" s="583" t="s">
        <v>3595</v>
      </c>
      <c r="K494" s="383">
        <v>1490</v>
      </c>
      <c r="L494" s="385"/>
      <c r="M494" s="384" t="s">
        <v>50</v>
      </c>
      <c r="N494" s="383">
        <v>1450</v>
      </c>
      <c r="O494" s="385"/>
      <c r="P494" s="384" t="s">
        <v>50</v>
      </c>
      <c r="Q494" s="380"/>
      <c r="R494" s="392"/>
      <c r="S494" s="487"/>
      <c r="T494" s="1082"/>
      <c r="V494" s="593">
        <v>655600</v>
      </c>
      <c r="W494" s="1032"/>
      <c r="X494" s="596">
        <v>6550</v>
      </c>
      <c r="Y494" s="485"/>
      <c r="Z494" s="1035"/>
      <c r="AA494" s="596"/>
      <c r="AB494" s="1192"/>
      <c r="AC494" s="392"/>
      <c r="AD494" s="392"/>
      <c r="AE494" s="1082"/>
      <c r="AF494" s="464"/>
      <c r="AG494" s="1193"/>
      <c r="AH494" s="586" t="s">
        <v>49</v>
      </c>
      <c r="AI494" s="462">
        <v>2100</v>
      </c>
      <c r="AJ494" s="461">
        <v>2300</v>
      </c>
      <c r="AK494" s="463">
        <v>1500</v>
      </c>
      <c r="AL494" s="461">
        <v>1500</v>
      </c>
      <c r="AM494" s="1194"/>
      <c r="AN494" s="586" t="s">
        <v>48</v>
      </c>
      <c r="AO494" s="462">
        <v>2400</v>
      </c>
      <c r="AP494" s="461">
        <v>2600</v>
      </c>
      <c r="AQ494" s="460">
        <v>1600</v>
      </c>
      <c r="AR494" s="459">
        <v>1600</v>
      </c>
      <c r="AS494" s="1032"/>
      <c r="AT494" s="593">
        <v>2440</v>
      </c>
      <c r="AU494" s="485"/>
      <c r="AV494" s="414"/>
      <c r="AW494" s="1032"/>
      <c r="AX494" s="1197"/>
      <c r="AY494" s="1032"/>
      <c r="AZ494" s="1200"/>
      <c r="BA494" s="1032"/>
      <c r="BB494" s="593"/>
      <c r="BC494" s="1032"/>
      <c r="BD494" s="1207"/>
      <c r="BE494" s="1032"/>
      <c r="BF494" s="604"/>
      <c r="BG494" s="1032"/>
      <c r="BH494" s="458" t="s">
        <v>3692</v>
      </c>
      <c r="BI494" s="1032"/>
      <c r="BJ494" s="458" t="s">
        <v>3692</v>
      </c>
      <c r="BK494" s="1032"/>
      <c r="BL494" s="1197"/>
      <c r="BM494" s="1032"/>
      <c r="BN494" s="1200"/>
      <c r="BO494" s="1032"/>
      <c r="BP494" s="1206"/>
      <c r="BQ494" s="457"/>
      <c r="BR494" s="412"/>
      <c r="BS494" s="581"/>
      <c r="BV494" s="1056"/>
    </row>
    <row r="495" spans="1:74" ht="12.75" customHeight="1">
      <c r="A495" s="1061"/>
      <c r="B495" s="1190" t="s">
        <v>3524</v>
      </c>
      <c r="C495" s="1076" t="s">
        <v>59</v>
      </c>
      <c r="D495" s="402" t="s">
        <v>3470</v>
      </c>
      <c r="E495" s="388"/>
      <c r="F495" s="401">
        <v>29660</v>
      </c>
      <c r="G495" s="400">
        <v>36400</v>
      </c>
      <c r="H495" s="401">
        <v>26590</v>
      </c>
      <c r="I495" s="400">
        <v>33330</v>
      </c>
      <c r="J495" s="583" t="s">
        <v>3595</v>
      </c>
      <c r="K495" s="399">
        <v>270</v>
      </c>
      <c r="L495" s="398">
        <v>330</v>
      </c>
      <c r="M495" s="397" t="s">
        <v>50</v>
      </c>
      <c r="N495" s="399">
        <v>240</v>
      </c>
      <c r="O495" s="398">
        <v>300</v>
      </c>
      <c r="P495" s="397" t="s">
        <v>50</v>
      </c>
      <c r="Q495" s="583" t="s">
        <v>3595</v>
      </c>
      <c r="R495" s="396">
        <v>6740</v>
      </c>
      <c r="S495" s="484">
        <v>60</v>
      </c>
      <c r="T495" s="1082"/>
      <c r="V495" s="488"/>
      <c r="W495" s="1032"/>
      <c r="X495" s="486"/>
      <c r="Y495" s="485"/>
      <c r="Z495" s="1035"/>
      <c r="AA495" s="596"/>
      <c r="AB495" s="1192"/>
      <c r="AC495" s="392"/>
      <c r="AD495" s="392"/>
      <c r="AE495" s="1082"/>
      <c r="AF495" s="464"/>
      <c r="AG495" s="1193" t="s">
        <v>3595</v>
      </c>
      <c r="AH495" s="483" t="s">
        <v>58</v>
      </c>
      <c r="AI495" s="482">
        <v>2300</v>
      </c>
      <c r="AJ495" s="481">
        <v>2500</v>
      </c>
      <c r="AK495" s="471">
        <v>1600</v>
      </c>
      <c r="AL495" s="469">
        <v>1600</v>
      </c>
      <c r="AM495" s="1194" t="s">
        <v>3595</v>
      </c>
      <c r="AN495" s="483" t="s">
        <v>57</v>
      </c>
      <c r="AO495" s="482">
        <v>5400</v>
      </c>
      <c r="AP495" s="481">
        <v>6000</v>
      </c>
      <c r="AQ495" s="468">
        <v>3700</v>
      </c>
      <c r="AR495" s="467">
        <v>3700</v>
      </c>
      <c r="AS495" s="1032"/>
      <c r="AT495" s="593"/>
      <c r="AU495" s="1194" t="s">
        <v>3595</v>
      </c>
      <c r="AV495" s="1209">
        <v>4500</v>
      </c>
      <c r="AW495" s="1032" t="s">
        <v>3595</v>
      </c>
      <c r="AX495" s="1195">
        <v>1410</v>
      </c>
      <c r="AY495" s="1032" t="s">
        <v>3595</v>
      </c>
      <c r="AZ495" s="1198">
        <v>10</v>
      </c>
      <c r="BA495" s="1032"/>
      <c r="BB495" s="593"/>
      <c r="BC495" s="1032" t="s">
        <v>3601</v>
      </c>
      <c r="BD495" s="1202" t="s">
        <v>56</v>
      </c>
      <c r="BE495" s="1032" t="s">
        <v>3601</v>
      </c>
      <c r="BF495" s="390"/>
      <c r="BG495" s="1032" t="s">
        <v>3601</v>
      </c>
      <c r="BH495" s="390"/>
      <c r="BI495" s="1032" t="s">
        <v>3601</v>
      </c>
      <c r="BJ495" s="390"/>
      <c r="BK495" s="1032" t="s">
        <v>3595</v>
      </c>
      <c r="BL495" s="1195">
        <v>1540</v>
      </c>
      <c r="BM495" s="1032" t="s">
        <v>8</v>
      </c>
      <c r="BN495" s="1198">
        <v>10</v>
      </c>
      <c r="BO495" s="1032"/>
      <c r="BP495" s="1202" t="s">
        <v>3693</v>
      </c>
      <c r="BQ495" s="457"/>
      <c r="BR495" s="412"/>
      <c r="BS495" s="581"/>
      <c r="BV495" s="1056"/>
    </row>
    <row r="496" spans="1:74" ht="12.75" customHeight="1">
      <c r="A496" s="1061"/>
      <c r="B496" s="1191"/>
      <c r="C496" s="1077"/>
      <c r="D496" s="478" t="s">
        <v>3469</v>
      </c>
      <c r="E496" s="388"/>
      <c r="F496" s="477">
        <v>36400</v>
      </c>
      <c r="G496" s="476">
        <v>91450</v>
      </c>
      <c r="H496" s="477">
        <v>33330</v>
      </c>
      <c r="I496" s="476">
        <v>88380</v>
      </c>
      <c r="J496" s="583" t="s">
        <v>3595</v>
      </c>
      <c r="K496" s="475">
        <v>330</v>
      </c>
      <c r="L496" s="474">
        <v>800</v>
      </c>
      <c r="M496" s="473" t="s">
        <v>50</v>
      </c>
      <c r="N496" s="475">
        <v>300</v>
      </c>
      <c r="O496" s="474">
        <v>770</v>
      </c>
      <c r="P496" s="473" t="s">
        <v>50</v>
      </c>
      <c r="Q496" s="583" t="s">
        <v>3595</v>
      </c>
      <c r="R496" s="383">
        <v>6740</v>
      </c>
      <c r="S496" s="480">
        <v>60</v>
      </c>
      <c r="T496" s="1082"/>
      <c r="V496" s="488"/>
      <c r="W496" s="1032"/>
      <c r="X496" s="486"/>
      <c r="Y496" s="485"/>
      <c r="Z496" s="1035"/>
      <c r="AA496" s="596"/>
      <c r="AB496" s="1192"/>
      <c r="AC496" s="392"/>
      <c r="AD496" s="392"/>
      <c r="AE496" s="1082"/>
      <c r="AF496" s="464"/>
      <c r="AG496" s="1193"/>
      <c r="AH496" s="429" t="s">
        <v>55</v>
      </c>
      <c r="AI496" s="470">
        <v>2200</v>
      </c>
      <c r="AJ496" s="469">
        <v>2400</v>
      </c>
      <c r="AK496" s="471">
        <v>1500</v>
      </c>
      <c r="AL496" s="469">
        <v>1500</v>
      </c>
      <c r="AM496" s="1194"/>
      <c r="AN496" s="429" t="s">
        <v>54</v>
      </c>
      <c r="AO496" s="470">
        <v>2900</v>
      </c>
      <c r="AP496" s="469">
        <v>3300</v>
      </c>
      <c r="AQ496" s="468">
        <v>2000</v>
      </c>
      <c r="AR496" s="467">
        <v>2000</v>
      </c>
      <c r="AS496" s="1032"/>
      <c r="AT496" s="593" t="s">
        <v>26</v>
      </c>
      <c r="AU496" s="1194"/>
      <c r="AV496" s="1210"/>
      <c r="AW496" s="1032"/>
      <c r="AX496" s="1196"/>
      <c r="AY496" s="1032"/>
      <c r="AZ496" s="1199"/>
      <c r="BA496" s="1032"/>
      <c r="BB496" s="593"/>
      <c r="BC496" s="1032"/>
      <c r="BD496" s="1203"/>
      <c r="BE496" s="1032"/>
      <c r="BF496" s="479">
        <v>840</v>
      </c>
      <c r="BG496" s="1032"/>
      <c r="BH496" s="479">
        <v>2700</v>
      </c>
      <c r="BI496" s="1032"/>
      <c r="BJ496" s="479">
        <v>1620</v>
      </c>
      <c r="BK496" s="1032"/>
      <c r="BL496" s="1196"/>
      <c r="BM496" s="1032"/>
      <c r="BN496" s="1199"/>
      <c r="BO496" s="1032"/>
      <c r="BP496" s="1203"/>
      <c r="BQ496" s="457"/>
      <c r="BR496" s="412"/>
      <c r="BS496" s="581"/>
      <c r="BV496" s="1056"/>
    </row>
    <row r="497" spans="1:87" ht="12.75" customHeight="1">
      <c r="A497" s="1061"/>
      <c r="B497" s="1191"/>
      <c r="C497" s="1204" t="s">
        <v>53</v>
      </c>
      <c r="D497" s="478" t="s">
        <v>3520</v>
      </c>
      <c r="E497" s="388"/>
      <c r="F497" s="477">
        <v>91450</v>
      </c>
      <c r="G497" s="476">
        <v>158940</v>
      </c>
      <c r="H497" s="477">
        <v>88380</v>
      </c>
      <c r="I497" s="476">
        <v>155870</v>
      </c>
      <c r="J497" s="583" t="s">
        <v>3595</v>
      </c>
      <c r="K497" s="475">
        <v>800</v>
      </c>
      <c r="L497" s="474">
        <v>1480</v>
      </c>
      <c r="M497" s="473" t="s">
        <v>50</v>
      </c>
      <c r="N497" s="475">
        <v>770</v>
      </c>
      <c r="O497" s="474">
        <v>1450</v>
      </c>
      <c r="P497" s="473" t="s">
        <v>50</v>
      </c>
      <c r="Q497" s="380"/>
      <c r="R497" s="392"/>
      <c r="S497" s="455"/>
      <c r="T497" s="1082"/>
      <c r="V497" s="488"/>
      <c r="W497" s="1032"/>
      <c r="X497" s="486"/>
      <c r="Y497" s="485"/>
      <c r="Z497" s="1035"/>
      <c r="AA497" s="596"/>
      <c r="AB497" s="1192"/>
      <c r="AC497" s="392"/>
      <c r="AD497" s="392"/>
      <c r="AE497" s="1082"/>
      <c r="AF497" s="464"/>
      <c r="AG497" s="1193"/>
      <c r="AH497" s="429" t="s">
        <v>52</v>
      </c>
      <c r="AI497" s="470">
        <v>2100</v>
      </c>
      <c r="AJ497" s="469">
        <v>2300</v>
      </c>
      <c r="AK497" s="471">
        <v>1400</v>
      </c>
      <c r="AL497" s="469">
        <v>1400</v>
      </c>
      <c r="AM497" s="1194"/>
      <c r="AN497" s="429" t="s">
        <v>51</v>
      </c>
      <c r="AO497" s="470">
        <v>2500</v>
      </c>
      <c r="AP497" s="469">
        <v>2800</v>
      </c>
      <c r="AQ497" s="468">
        <v>1800</v>
      </c>
      <c r="AR497" s="467">
        <v>1800</v>
      </c>
      <c r="AS497" s="1032"/>
      <c r="AT497" s="593">
        <v>2360</v>
      </c>
      <c r="AU497" s="485"/>
      <c r="AV497" s="571"/>
      <c r="AW497" s="1032"/>
      <c r="AX497" s="1196"/>
      <c r="AY497" s="1032"/>
      <c r="AZ497" s="1199"/>
      <c r="BA497" s="1032"/>
      <c r="BB497" s="593"/>
      <c r="BC497" s="1032"/>
      <c r="BD497" s="1206">
        <v>7.0000000000000007E-2</v>
      </c>
      <c r="BE497" s="1032"/>
      <c r="BF497" s="466">
        <v>8</v>
      </c>
      <c r="BG497" s="1032"/>
      <c r="BH497" s="466">
        <v>20</v>
      </c>
      <c r="BI497" s="1032"/>
      <c r="BJ497" s="466">
        <v>10</v>
      </c>
      <c r="BK497" s="1032"/>
      <c r="BL497" s="1196"/>
      <c r="BM497" s="1032"/>
      <c r="BN497" s="1199"/>
      <c r="BO497" s="1032"/>
      <c r="BP497" s="1206">
        <v>0.98</v>
      </c>
      <c r="BQ497" s="457"/>
      <c r="BR497" s="412"/>
      <c r="BS497" s="581"/>
      <c r="BV497" s="1056"/>
    </row>
    <row r="498" spans="1:87" ht="12.75" customHeight="1">
      <c r="A498" s="1061"/>
      <c r="B498" s="1191"/>
      <c r="C498" s="1205"/>
      <c r="D498" s="389" t="s">
        <v>3519</v>
      </c>
      <c r="E498" s="388"/>
      <c r="F498" s="387">
        <v>158940</v>
      </c>
      <c r="G498" s="386"/>
      <c r="H498" s="387">
        <v>155870</v>
      </c>
      <c r="I498" s="386"/>
      <c r="J498" s="583" t="s">
        <v>3595</v>
      </c>
      <c r="K498" s="383">
        <v>1480</v>
      </c>
      <c r="L498" s="385"/>
      <c r="M498" s="384" t="s">
        <v>50</v>
      </c>
      <c r="N498" s="383">
        <v>1450</v>
      </c>
      <c r="O498" s="385"/>
      <c r="P498" s="384" t="s">
        <v>50</v>
      </c>
      <c r="Q498" s="380"/>
      <c r="R498" s="392"/>
      <c r="S498" s="487"/>
      <c r="T498" s="1082"/>
      <c r="V498" s="488"/>
      <c r="W498" s="1032"/>
      <c r="X498" s="486"/>
      <c r="Y498" s="485"/>
      <c r="Z498" s="1035"/>
      <c r="AA498" s="596"/>
      <c r="AB498" s="1192"/>
      <c r="AC498" s="392"/>
      <c r="AD498" s="392"/>
      <c r="AE498" s="1082"/>
      <c r="AF498" s="464"/>
      <c r="AG498" s="1193"/>
      <c r="AH498" s="586" t="s">
        <v>49</v>
      </c>
      <c r="AI498" s="462">
        <v>2000</v>
      </c>
      <c r="AJ498" s="461">
        <v>2200</v>
      </c>
      <c r="AK498" s="463">
        <v>1400</v>
      </c>
      <c r="AL498" s="461">
        <v>1400</v>
      </c>
      <c r="AM498" s="1194"/>
      <c r="AN498" s="586" t="s">
        <v>48</v>
      </c>
      <c r="AO498" s="462">
        <v>2300</v>
      </c>
      <c r="AP498" s="461">
        <v>2500</v>
      </c>
      <c r="AQ498" s="460">
        <v>1600</v>
      </c>
      <c r="AR498" s="459">
        <v>1600</v>
      </c>
      <c r="AS498" s="1032"/>
      <c r="AT498" s="593"/>
      <c r="AU498" s="485"/>
      <c r="AV498" s="414"/>
      <c r="AW498" s="1032"/>
      <c r="AX498" s="1197"/>
      <c r="AY498" s="1032"/>
      <c r="AZ498" s="1200"/>
      <c r="BA498" s="1032"/>
      <c r="BB498" s="593"/>
      <c r="BC498" s="1032"/>
      <c r="BD498" s="1207"/>
      <c r="BE498" s="1032"/>
      <c r="BF498" s="604"/>
      <c r="BG498" s="1032"/>
      <c r="BH498" s="458" t="s">
        <v>3692</v>
      </c>
      <c r="BI498" s="1032"/>
      <c r="BJ498" s="458" t="s">
        <v>3692</v>
      </c>
      <c r="BK498" s="1032"/>
      <c r="BL498" s="1197"/>
      <c r="BM498" s="1032"/>
      <c r="BN498" s="1200"/>
      <c r="BO498" s="1032"/>
      <c r="BP498" s="1206"/>
      <c r="BQ498" s="457"/>
      <c r="BR498" s="412"/>
      <c r="BS498" s="581"/>
      <c r="BV498" s="1056"/>
    </row>
    <row r="499" spans="1:87" ht="12.75" customHeight="1">
      <c r="A499" s="1061"/>
      <c r="B499" s="1190" t="s">
        <v>3523</v>
      </c>
      <c r="C499" s="1076" t="s">
        <v>59</v>
      </c>
      <c r="D499" s="402" t="s">
        <v>3470</v>
      </c>
      <c r="E499" s="388"/>
      <c r="F499" s="401">
        <v>29670</v>
      </c>
      <c r="G499" s="400">
        <v>36410</v>
      </c>
      <c r="H499" s="401">
        <v>26800</v>
      </c>
      <c r="I499" s="400">
        <v>33540</v>
      </c>
      <c r="J499" s="583" t="s">
        <v>3595</v>
      </c>
      <c r="K499" s="399">
        <v>270</v>
      </c>
      <c r="L499" s="398">
        <v>330</v>
      </c>
      <c r="M499" s="397" t="s">
        <v>50</v>
      </c>
      <c r="N499" s="399">
        <v>240</v>
      </c>
      <c r="O499" s="398">
        <v>300</v>
      </c>
      <c r="P499" s="397" t="s">
        <v>50</v>
      </c>
      <c r="Q499" s="583" t="s">
        <v>3595</v>
      </c>
      <c r="R499" s="396">
        <v>6740</v>
      </c>
      <c r="S499" s="484">
        <v>60</v>
      </c>
      <c r="T499" s="1082"/>
      <c r="V499" s="488"/>
      <c r="W499" s="1032"/>
      <c r="X499" s="486"/>
      <c r="Y499" s="485"/>
      <c r="Z499" s="1035"/>
      <c r="AA499" s="596"/>
      <c r="AB499" s="1192"/>
      <c r="AC499" s="392"/>
      <c r="AD499" s="392"/>
      <c r="AE499" s="1082"/>
      <c r="AF499" s="464"/>
      <c r="AG499" s="1193" t="s">
        <v>3595</v>
      </c>
      <c r="AH499" s="483" t="s">
        <v>58</v>
      </c>
      <c r="AI499" s="482">
        <v>2100</v>
      </c>
      <c r="AJ499" s="481">
        <v>2400</v>
      </c>
      <c r="AK499" s="471">
        <v>1500</v>
      </c>
      <c r="AL499" s="469">
        <v>1500</v>
      </c>
      <c r="AM499" s="1194" t="s">
        <v>3595</v>
      </c>
      <c r="AN499" s="483" t="s">
        <v>57</v>
      </c>
      <c r="AO499" s="482">
        <v>4800</v>
      </c>
      <c r="AP499" s="481">
        <v>5400</v>
      </c>
      <c r="AQ499" s="468">
        <v>3400</v>
      </c>
      <c r="AR499" s="467">
        <v>3400</v>
      </c>
      <c r="AS499" s="1032"/>
      <c r="AT499" s="593" t="s">
        <v>27</v>
      </c>
      <c r="AU499" s="1194" t="s">
        <v>3595</v>
      </c>
      <c r="AV499" s="1209">
        <v>4500</v>
      </c>
      <c r="AW499" s="1032" t="s">
        <v>3595</v>
      </c>
      <c r="AX499" s="1195">
        <v>1330</v>
      </c>
      <c r="AY499" s="1032" t="s">
        <v>3595</v>
      </c>
      <c r="AZ499" s="1198">
        <v>10</v>
      </c>
      <c r="BA499" s="1032"/>
      <c r="BB499" s="593"/>
      <c r="BC499" s="1032" t="s">
        <v>3601</v>
      </c>
      <c r="BD499" s="1202" t="s">
        <v>56</v>
      </c>
      <c r="BE499" s="1032" t="s">
        <v>3601</v>
      </c>
      <c r="BF499" s="390"/>
      <c r="BG499" s="1032" t="s">
        <v>3601</v>
      </c>
      <c r="BH499" s="390"/>
      <c r="BI499" s="1032" t="s">
        <v>3601</v>
      </c>
      <c r="BJ499" s="390"/>
      <c r="BK499" s="1032" t="s">
        <v>3595</v>
      </c>
      <c r="BL499" s="1195">
        <v>1450</v>
      </c>
      <c r="BM499" s="1032" t="s">
        <v>8</v>
      </c>
      <c r="BN499" s="1198">
        <v>10</v>
      </c>
      <c r="BO499" s="1032"/>
      <c r="BP499" s="1202" t="s">
        <v>3693</v>
      </c>
      <c r="BQ499" s="457"/>
      <c r="BR499" s="412"/>
      <c r="BS499" s="581"/>
      <c r="BV499" s="1056"/>
    </row>
    <row r="500" spans="1:87" ht="12.75" customHeight="1">
      <c r="A500" s="1061"/>
      <c r="B500" s="1191"/>
      <c r="C500" s="1077"/>
      <c r="D500" s="478" t="s">
        <v>3469</v>
      </c>
      <c r="E500" s="388"/>
      <c r="F500" s="477">
        <v>36410</v>
      </c>
      <c r="G500" s="476">
        <v>91460</v>
      </c>
      <c r="H500" s="477">
        <v>33540</v>
      </c>
      <c r="I500" s="476">
        <v>88580</v>
      </c>
      <c r="J500" s="583" t="s">
        <v>3595</v>
      </c>
      <c r="K500" s="475">
        <v>330</v>
      </c>
      <c r="L500" s="474">
        <v>800</v>
      </c>
      <c r="M500" s="473" t="s">
        <v>50</v>
      </c>
      <c r="N500" s="475">
        <v>300</v>
      </c>
      <c r="O500" s="474">
        <v>770</v>
      </c>
      <c r="P500" s="473" t="s">
        <v>50</v>
      </c>
      <c r="Q500" s="583" t="s">
        <v>3595</v>
      </c>
      <c r="R500" s="383">
        <v>6740</v>
      </c>
      <c r="S500" s="480">
        <v>60</v>
      </c>
      <c r="T500" s="1082"/>
      <c r="V500" s="488"/>
      <c r="W500" s="1032"/>
      <c r="X500" s="486"/>
      <c r="Y500" s="485"/>
      <c r="Z500" s="1035"/>
      <c r="AA500" s="596"/>
      <c r="AB500" s="1192"/>
      <c r="AC500" s="392"/>
      <c r="AD500" s="392"/>
      <c r="AE500" s="1082"/>
      <c r="AF500" s="464"/>
      <c r="AG500" s="1193"/>
      <c r="AH500" s="429" t="s">
        <v>55</v>
      </c>
      <c r="AI500" s="470">
        <v>2000</v>
      </c>
      <c r="AJ500" s="469">
        <v>2300</v>
      </c>
      <c r="AK500" s="471">
        <v>1400</v>
      </c>
      <c r="AL500" s="469">
        <v>1400</v>
      </c>
      <c r="AM500" s="1194"/>
      <c r="AN500" s="429" t="s">
        <v>54</v>
      </c>
      <c r="AO500" s="470">
        <v>2600</v>
      </c>
      <c r="AP500" s="469">
        <v>2900</v>
      </c>
      <c r="AQ500" s="468">
        <v>1800</v>
      </c>
      <c r="AR500" s="467">
        <v>1800</v>
      </c>
      <c r="AS500" s="1032"/>
      <c r="AT500" s="593">
        <v>2150</v>
      </c>
      <c r="AU500" s="1194"/>
      <c r="AV500" s="1210"/>
      <c r="AW500" s="1032"/>
      <c r="AX500" s="1196"/>
      <c r="AY500" s="1032"/>
      <c r="AZ500" s="1199"/>
      <c r="BA500" s="1032"/>
      <c r="BB500" s="593"/>
      <c r="BC500" s="1032"/>
      <c r="BD500" s="1203"/>
      <c r="BE500" s="1032"/>
      <c r="BF500" s="479">
        <v>790</v>
      </c>
      <c r="BG500" s="1032"/>
      <c r="BH500" s="479">
        <v>2530</v>
      </c>
      <c r="BI500" s="1032"/>
      <c r="BJ500" s="479">
        <v>1520</v>
      </c>
      <c r="BK500" s="1032"/>
      <c r="BL500" s="1196"/>
      <c r="BM500" s="1032"/>
      <c r="BN500" s="1199"/>
      <c r="BO500" s="1032"/>
      <c r="BP500" s="1203"/>
      <c r="BQ500" s="457"/>
      <c r="BR500" s="412"/>
      <c r="BS500" s="581"/>
      <c r="BV500" s="1056"/>
    </row>
    <row r="501" spans="1:87" ht="12.75" customHeight="1">
      <c r="A501" s="1061"/>
      <c r="B501" s="1191"/>
      <c r="C501" s="1204" t="s">
        <v>53</v>
      </c>
      <c r="D501" s="478" t="s">
        <v>3520</v>
      </c>
      <c r="E501" s="388"/>
      <c r="F501" s="477">
        <v>91460</v>
      </c>
      <c r="G501" s="476">
        <v>158950</v>
      </c>
      <c r="H501" s="477">
        <v>88580</v>
      </c>
      <c r="I501" s="476">
        <v>156070</v>
      </c>
      <c r="J501" s="583" t="s">
        <v>3595</v>
      </c>
      <c r="K501" s="475">
        <v>800</v>
      </c>
      <c r="L501" s="474">
        <v>1480</v>
      </c>
      <c r="M501" s="473" t="s">
        <v>50</v>
      </c>
      <c r="N501" s="475">
        <v>770</v>
      </c>
      <c r="O501" s="474">
        <v>1450</v>
      </c>
      <c r="P501" s="473" t="s">
        <v>50</v>
      </c>
      <c r="Q501" s="380"/>
      <c r="R501" s="392"/>
      <c r="S501" s="455"/>
      <c r="T501" s="1082"/>
      <c r="V501" s="593"/>
      <c r="W501" s="1032"/>
      <c r="X501" s="486"/>
      <c r="Y501" s="485"/>
      <c r="Z501" s="1035"/>
      <c r="AA501" s="596"/>
      <c r="AB501" s="1192"/>
      <c r="AC501" s="392"/>
      <c r="AD501" s="392"/>
      <c r="AE501" s="1082"/>
      <c r="AF501" s="464"/>
      <c r="AG501" s="1193"/>
      <c r="AH501" s="429" t="s">
        <v>52</v>
      </c>
      <c r="AI501" s="470">
        <v>1900</v>
      </c>
      <c r="AJ501" s="469">
        <v>2100</v>
      </c>
      <c r="AK501" s="471">
        <v>1300</v>
      </c>
      <c r="AL501" s="469">
        <v>1300</v>
      </c>
      <c r="AM501" s="1194"/>
      <c r="AN501" s="429" t="s">
        <v>51</v>
      </c>
      <c r="AO501" s="470">
        <v>2300</v>
      </c>
      <c r="AP501" s="469">
        <v>2500</v>
      </c>
      <c r="AQ501" s="468">
        <v>1600</v>
      </c>
      <c r="AR501" s="467">
        <v>1600</v>
      </c>
      <c r="AS501" s="1032"/>
      <c r="AT501" s="593"/>
      <c r="AU501" s="485"/>
      <c r="AV501" s="571"/>
      <c r="AW501" s="1032"/>
      <c r="AX501" s="1196"/>
      <c r="AY501" s="1032"/>
      <c r="AZ501" s="1199"/>
      <c r="BA501" s="1032"/>
      <c r="BB501" s="593"/>
      <c r="BC501" s="1032"/>
      <c r="BD501" s="1206">
        <v>7.0000000000000007E-2</v>
      </c>
      <c r="BE501" s="1032"/>
      <c r="BF501" s="466">
        <v>8</v>
      </c>
      <c r="BG501" s="1032"/>
      <c r="BH501" s="466">
        <v>20</v>
      </c>
      <c r="BI501" s="1032"/>
      <c r="BJ501" s="466">
        <v>10</v>
      </c>
      <c r="BK501" s="1032"/>
      <c r="BL501" s="1196"/>
      <c r="BM501" s="1032"/>
      <c r="BN501" s="1199"/>
      <c r="BO501" s="1032"/>
      <c r="BP501" s="1206">
        <v>0.98</v>
      </c>
      <c r="BQ501" s="457"/>
      <c r="BR501" s="412"/>
      <c r="BS501" s="581"/>
      <c r="BV501" s="1056"/>
    </row>
    <row r="502" spans="1:87" ht="12.75" customHeight="1">
      <c r="A502" s="1061"/>
      <c r="B502" s="1191"/>
      <c r="C502" s="1205"/>
      <c r="D502" s="389" t="s">
        <v>3519</v>
      </c>
      <c r="E502" s="388"/>
      <c r="F502" s="387">
        <v>158950</v>
      </c>
      <c r="G502" s="386"/>
      <c r="H502" s="387">
        <v>156070</v>
      </c>
      <c r="I502" s="386"/>
      <c r="J502" s="583" t="s">
        <v>3595</v>
      </c>
      <c r="K502" s="383">
        <v>1480</v>
      </c>
      <c r="L502" s="385"/>
      <c r="M502" s="384" t="s">
        <v>50</v>
      </c>
      <c r="N502" s="383">
        <v>1450</v>
      </c>
      <c r="O502" s="385"/>
      <c r="P502" s="384" t="s">
        <v>50</v>
      </c>
      <c r="Q502" s="380"/>
      <c r="R502" s="392"/>
      <c r="S502" s="487"/>
      <c r="T502" s="1082"/>
      <c r="V502" s="593"/>
      <c r="W502" s="1032"/>
      <c r="X502" s="486"/>
      <c r="Y502" s="485"/>
      <c r="Z502" s="1035"/>
      <c r="AA502" s="596"/>
      <c r="AB502" s="1192"/>
      <c r="AC502" s="392"/>
      <c r="AD502" s="392"/>
      <c r="AE502" s="1082"/>
      <c r="AF502" s="464"/>
      <c r="AG502" s="1193"/>
      <c r="AH502" s="586" t="s">
        <v>49</v>
      </c>
      <c r="AI502" s="462">
        <v>1800</v>
      </c>
      <c r="AJ502" s="461">
        <v>2000</v>
      </c>
      <c r="AK502" s="463">
        <v>1300</v>
      </c>
      <c r="AL502" s="461">
        <v>1300</v>
      </c>
      <c r="AM502" s="1194"/>
      <c r="AN502" s="586" t="s">
        <v>48</v>
      </c>
      <c r="AO502" s="462">
        <v>2000</v>
      </c>
      <c r="AP502" s="461">
        <v>2300</v>
      </c>
      <c r="AQ502" s="460">
        <v>1400</v>
      </c>
      <c r="AR502" s="459">
        <v>1400</v>
      </c>
      <c r="AS502" s="1032"/>
      <c r="AT502" s="593"/>
      <c r="AU502" s="485"/>
      <c r="AV502" s="414"/>
      <c r="AW502" s="1032"/>
      <c r="AX502" s="1197"/>
      <c r="AY502" s="1032"/>
      <c r="AZ502" s="1200"/>
      <c r="BA502" s="1032"/>
      <c r="BB502" s="593"/>
      <c r="BC502" s="1032"/>
      <c r="BD502" s="1207"/>
      <c r="BE502" s="1032"/>
      <c r="BF502" s="604"/>
      <c r="BG502" s="1032"/>
      <c r="BH502" s="458" t="s">
        <v>3692</v>
      </c>
      <c r="BI502" s="1032"/>
      <c r="BJ502" s="458" t="s">
        <v>3692</v>
      </c>
      <c r="BK502" s="1032"/>
      <c r="BL502" s="1197"/>
      <c r="BM502" s="1032"/>
      <c r="BN502" s="1200"/>
      <c r="BO502" s="1032"/>
      <c r="BP502" s="1206"/>
      <c r="BQ502" s="457"/>
      <c r="BR502" s="412"/>
      <c r="BS502" s="581"/>
      <c r="BV502" s="1056"/>
    </row>
    <row r="503" spans="1:87" ht="12.75" customHeight="1">
      <c r="A503" s="1061"/>
      <c r="B503" s="1190" t="s">
        <v>3522</v>
      </c>
      <c r="C503" s="1076" t="s">
        <v>59</v>
      </c>
      <c r="D503" s="402" t="s">
        <v>3470</v>
      </c>
      <c r="E503" s="388"/>
      <c r="F503" s="401">
        <v>28890</v>
      </c>
      <c r="G503" s="400">
        <v>35630</v>
      </c>
      <c r="H503" s="401">
        <v>26180</v>
      </c>
      <c r="I503" s="400">
        <v>32920</v>
      </c>
      <c r="J503" s="583" t="s">
        <v>3595</v>
      </c>
      <c r="K503" s="399">
        <v>260</v>
      </c>
      <c r="L503" s="398">
        <v>320</v>
      </c>
      <c r="M503" s="397" t="s">
        <v>50</v>
      </c>
      <c r="N503" s="399">
        <v>230</v>
      </c>
      <c r="O503" s="398">
        <v>290</v>
      </c>
      <c r="P503" s="397" t="s">
        <v>50</v>
      </c>
      <c r="Q503" s="583" t="s">
        <v>3595</v>
      </c>
      <c r="R503" s="396">
        <v>6740</v>
      </c>
      <c r="S503" s="484">
        <v>60</v>
      </c>
      <c r="T503" s="1082"/>
      <c r="V503" s="593"/>
      <c r="W503" s="1032"/>
      <c r="X503" s="486"/>
      <c r="Y503" s="485"/>
      <c r="Z503" s="1035"/>
      <c r="AA503" s="596"/>
      <c r="AB503" s="1192"/>
      <c r="AC503" s="392"/>
      <c r="AD503" s="392"/>
      <c r="AE503" s="1082"/>
      <c r="AF503" s="464"/>
      <c r="AG503" s="1193" t="s">
        <v>3595</v>
      </c>
      <c r="AH503" s="483" t="s">
        <v>58</v>
      </c>
      <c r="AI503" s="482">
        <v>2300</v>
      </c>
      <c r="AJ503" s="481">
        <v>2500</v>
      </c>
      <c r="AK503" s="471">
        <v>1600</v>
      </c>
      <c r="AL503" s="469">
        <v>1600</v>
      </c>
      <c r="AM503" s="1194" t="s">
        <v>3595</v>
      </c>
      <c r="AN503" s="483" t="s">
        <v>57</v>
      </c>
      <c r="AO503" s="482">
        <v>5400</v>
      </c>
      <c r="AP503" s="481">
        <v>6000</v>
      </c>
      <c r="AQ503" s="468">
        <v>3700</v>
      </c>
      <c r="AR503" s="467">
        <v>3700</v>
      </c>
      <c r="AS503" s="1032"/>
      <c r="AT503" s="1208" t="s">
        <v>61</v>
      </c>
      <c r="AU503" s="1194" t="s">
        <v>3595</v>
      </c>
      <c r="AV503" s="1209">
        <v>4500</v>
      </c>
      <c r="AW503" s="1032" t="s">
        <v>3595</v>
      </c>
      <c r="AX503" s="1195">
        <v>1250</v>
      </c>
      <c r="AY503" s="1032" t="s">
        <v>3595</v>
      </c>
      <c r="AZ503" s="1198">
        <v>10</v>
      </c>
      <c r="BA503" s="1032"/>
      <c r="BB503" s="1208"/>
      <c r="BC503" s="1032" t="s">
        <v>3601</v>
      </c>
      <c r="BD503" s="1202" t="s">
        <v>56</v>
      </c>
      <c r="BE503" s="1032" t="s">
        <v>3601</v>
      </c>
      <c r="BF503" s="390"/>
      <c r="BG503" s="1032" t="s">
        <v>3601</v>
      </c>
      <c r="BH503" s="390"/>
      <c r="BI503" s="1032" t="s">
        <v>3601</v>
      </c>
      <c r="BJ503" s="390"/>
      <c r="BK503" s="1032" t="s">
        <v>3595</v>
      </c>
      <c r="BL503" s="1195">
        <v>1360</v>
      </c>
      <c r="BM503" s="1032" t="s">
        <v>8</v>
      </c>
      <c r="BN503" s="1198">
        <v>10</v>
      </c>
      <c r="BO503" s="1032"/>
      <c r="BP503" s="1202" t="s">
        <v>3693</v>
      </c>
      <c r="BQ503" s="457"/>
      <c r="BR503" s="412"/>
      <c r="BS503" s="581"/>
      <c r="BV503" s="1056"/>
    </row>
    <row r="504" spans="1:87" ht="12.75" customHeight="1">
      <c r="A504" s="1061"/>
      <c r="B504" s="1191"/>
      <c r="C504" s="1077"/>
      <c r="D504" s="478" t="s">
        <v>3469</v>
      </c>
      <c r="E504" s="388"/>
      <c r="F504" s="477">
        <v>35630</v>
      </c>
      <c r="G504" s="476">
        <v>90680</v>
      </c>
      <c r="H504" s="477">
        <v>32920</v>
      </c>
      <c r="I504" s="476">
        <v>87970</v>
      </c>
      <c r="J504" s="583" t="s">
        <v>3595</v>
      </c>
      <c r="K504" s="475">
        <v>320</v>
      </c>
      <c r="L504" s="474">
        <v>790</v>
      </c>
      <c r="M504" s="473" t="s">
        <v>50</v>
      </c>
      <c r="N504" s="475">
        <v>290</v>
      </c>
      <c r="O504" s="474">
        <v>760</v>
      </c>
      <c r="P504" s="473" t="s">
        <v>50</v>
      </c>
      <c r="Q504" s="583" t="s">
        <v>3595</v>
      </c>
      <c r="R504" s="383">
        <v>6740</v>
      </c>
      <c r="S504" s="480">
        <v>60</v>
      </c>
      <c r="T504" s="1082"/>
      <c r="V504" s="593"/>
      <c r="W504" s="1032"/>
      <c r="X504" s="486"/>
      <c r="Y504" s="485"/>
      <c r="Z504" s="1035"/>
      <c r="AA504" s="596"/>
      <c r="AB504" s="1192"/>
      <c r="AC504" s="392"/>
      <c r="AD504" s="392"/>
      <c r="AE504" s="1082"/>
      <c r="AF504" s="464"/>
      <c r="AG504" s="1193"/>
      <c r="AH504" s="429" t="s">
        <v>55</v>
      </c>
      <c r="AI504" s="470">
        <v>2200</v>
      </c>
      <c r="AJ504" s="469">
        <v>2400</v>
      </c>
      <c r="AK504" s="471">
        <v>1500</v>
      </c>
      <c r="AL504" s="469">
        <v>1500</v>
      </c>
      <c r="AM504" s="1194"/>
      <c r="AN504" s="429" t="s">
        <v>54</v>
      </c>
      <c r="AO504" s="470">
        <v>2900</v>
      </c>
      <c r="AP504" s="469">
        <v>3300</v>
      </c>
      <c r="AQ504" s="468">
        <v>2000</v>
      </c>
      <c r="AR504" s="467">
        <v>2000</v>
      </c>
      <c r="AS504" s="1032"/>
      <c r="AT504" s="1208"/>
      <c r="AU504" s="1194"/>
      <c r="AV504" s="1210"/>
      <c r="AW504" s="1032"/>
      <c r="AX504" s="1196"/>
      <c r="AY504" s="1032"/>
      <c r="AZ504" s="1199"/>
      <c r="BA504" s="1032"/>
      <c r="BB504" s="1208"/>
      <c r="BC504" s="1032"/>
      <c r="BD504" s="1203"/>
      <c r="BE504" s="1032"/>
      <c r="BF504" s="479">
        <v>740</v>
      </c>
      <c r="BG504" s="1032"/>
      <c r="BH504" s="479">
        <v>2380</v>
      </c>
      <c r="BI504" s="1032"/>
      <c r="BJ504" s="479">
        <v>1430</v>
      </c>
      <c r="BK504" s="1032"/>
      <c r="BL504" s="1196"/>
      <c r="BM504" s="1032"/>
      <c r="BN504" s="1199"/>
      <c r="BO504" s="1032"/>
      <c r="BP504" s="1203"/>
      <c r="BQ504" s="457"/>
      <c r="BR504" s="412"/>
      <c r="BS504" s="581"/>
      <c r="BV504" s="1056"/>
    </row>
    <row r="505" spans="1:87" ht="12.75" customHeight="1">
      <c r="A505" s="1061"/>
      <c r="B505" s="1191"/>
      <c r="C505" s="1204" t="s">
        <v>53</v>
      </c>
      <c r="D505" s="478" t="s">
        <v>3520</v>
      </c>
      <c r="E505" s="388"/>
      <c r="F505" s="477">
        <v>90680</v>
      </c>
      <c r="G505" s="476">
        <v>158170</v>
      </c>
      <c r="H505" s="477">
        <v>87970</v>
      </c>
      <c r="I505" s="476">
        <v>155460</v>
      </c>
      <c r="J505" s="583" t="s">
        <v>3595</v>
      </c>
      <c r="K505" s="475">
        <v>790</v>
      </c>
      <c r="L505" s="474">
        <v>1470</v>
      </c>
      <c r="M505" s="473" t="s">
        <v>50</v>
      </c>
      <c r="N505" s="475">
        <v>760</v>
      </c>
      <c r="O505" s="474">
        <v>1440</v>
      </c>
      <c r="P505" s="473" t="s">
        <v>50</v>
      </c>
      <c r="Q505" s="380"/>
      <c r="R505" s="392"/>
      <c r="S505" s="455"/>
      <c r="T505" s="1082"/>
      <c r="V505" s="593"/>
      <c r="W505" s="1032"/>
      <c r="X505" s="486"/>
      <c r="Y505" s="485"/>
      <c r="Z505" s="1035"/>
      <c r="AA505" s="596"/>
      <c r="AB505" s="1192"/>
      <c r="AC505" s="392"/>
      <c r="AD505" s="392"/>
      <c r="AE505" s="1082"/>
      <c r="AF505" s="464"/>
      <c r="AG505" s="1193"/>
      <c r="AH505" s="429" t="s">
        <v>52</v>
      </c>
      <c r="AI505" s="470">
        <v>2100</v>
      </c>
      <c r="AJ505" s="469">
        <v>2300</v>
      </c>
      <c r="AK505" s="471">
        <v>1400</v>
      </c>
      <c r="AL505" s="469">
        <v>1400</v>
      </c>
      <c r="AM505" s="1194"/>
      <c r="AN505" s="429" t="s">
        <v>51</v>
      </c>
      <c r="AO505" s="470">
        <v>2500</v>
      </c>
      <c r="AP505" s="469">
        <v>2800</v>
      </c>
      <c r="AQ505" s="468">
        <v>1800</v>
      </c>
      <c r="AR505" s="467">
        <v>1800</v>
      </c>
      <c r="AS505" s="1032"/>
      <c r="AT505" s="593"/>
      <c r="AU505" s="485"/>
      <c r="AV505" s="571"/>
      <c r="AW505" s="1032"/>
      <c r="AX505" s="1196"/>
      <c r="AY505" s="1032"/>
      <c r="AZ505" s="1199"/>
      <c r="BA505" s="1032"/>
      <c r="BB505" s="593"/>
      <c r="BC505" s="1032"/>
      <c r="BD505" s="1206">
        <v>7.0000000000000007E-2</v>
      </c>
      <c r="BE505" s="1032"/>
      <c r="BF505" s="466">
        <v>7</v>
      </c>
      <c r="BG505" s="1032"/>
      <c r="BH505" s="466">
        <v>20</v>
      </c>
      <c r="BI505" s="1032"/>
      <c r="BJ505" s="466">
        <v>10</v>
      </c>
      <c r="BK505" s="1032"/>
      <c r="BL505" s="1196"/>
      <c r="BM505" s="1032"/>
      <c r="BN505" s="1199"/>
      <c r="BO505" s="1032"/>
      <c r="BP505" s="1206">
        <v>0.99</v>
      </c>
      <c r="BQ505" s="457"/>
      <c r="BR505" s="412"/>
      <c r="BS505" s="581"/>
      <c r="BV505" s="1056"/>
    </row>
    <row r="506" spans="1:87" ht="12.75" customHeight="1">
      <c r="A506" s="1061"/>
      <c r="B506" s="1191"/>
      <c r="C506" s="1205"/>
      <c r="D506" s="389" t="s">
        <v>3519</v>
      </c>
      <c r="E506" s="388"/>
      <c r="F506" s="387">
        <v>158170</v>
      </c>
      <c r="G506" s="386"/>
      <c r="H506" s="387">
        <v>155460</v>
      </c>
      <c r="I506" s="386"/>
      <c r="J506" s="583" t="s">
        <v>3595</v>
      </c>
      <c r="K506" s="383">
        <v>1470</v>
      </c>
      <c r="L506" s="385"/>
      <c r="M506" s="384" t="s">
        <v>50</v>
      </c>
      <c r="N506" s="383">
        <v>1440</v>
      </c>
      <c r="O506" s="385"/>
      <c r="P506" s="384" t="s">
        <v>50</v>
      </c>
      <c r="Q506" s="380"/>
      <c r="R506" s="392"/>
      <c r="S506" s="487"/>
      <c r="T506" s="1082"/>
      <c r="V506" s="593"/>
      <c r="W506" s="1032"/>
      <c r="X506" s="486"/>
      <c r="Y506" s="485"/>
      <c r="Z506" s="1035"/>
      <c r="AA506" s="596"/>
      <c r="AB506" s="1192"/>
      <c r="AC506" s="392"/>
      <c r="AD506" s="392"/>
      <c r="AE506" s="1082"/>
      <c r="AF506" s="464"/>
      <c r="AG506" s="1193"/>
      <c r="AH506" s="586" t="s">
        <v>49</v>
      </c>
      <c r="AI506" s="462">
        <v>1900</v>
      </c>
      <c r="AJ506" s="461">
        <v>2100</v>
      </c>
      <c r="AK506" s="463">
        <v>1300</v>
      </c>
      <c r="AL506" s="461">
        <v>1300</v>
      </c>
      <c r="AM506" s="1194"/>
      <c r="AN506" s="586" t="s">
        <v>48</v>
      </c>
      <c r="AO506" s="462">
        <v>2300</v>
      </c>
      <c r="AP506" s="461">
        <v>2500</v>
      </c>
      <c r="AQ506" s="460">
        <v>1600</v>
      </c>
      <c r="AR506" s="459">
        <v>1600</v>
      </c>
      <c r="AS506" s="1032"/>
      <c r="AT506" s="593"/>
      <c r="AU506" s="485"/>
      <c r="AV506" s="414"/>
      <c r="AW506" s="1032"/>
      <c r="AX506" s="1197"/>
      <c r="AY506" s="1032"/>
      <c r="AZ506" s="1200"/>
      <c r="BA506" s="1032"/>
      <c r="BB506" s="593"/>
      <c r="BC506" s="1032"/>
      <c r="BD506" s="1207"/>
      <c r="BE506" s="1032"/>
      <c r="BF506" s="604"/>
      <c r="BG506" s="1032"/>
      <c r="BH506" s="458" t="s">
        <v>3692</v>
      </c>
      <c r="BI506" s="1032"/>
      <c r="BJ506" s="458" t="s">
        <v>3692</v>
      </c>
      <c r="BK506" s="1032"/>
      <c r="BL506" s="1197"/>
      <c r="BM506" s="1032"/>
      <c r="BN506" s="1200"/>
      <c r="BO506" s="1032"/>
      <c r="BP506" s="1206"/>
      <c r="BQ506" s="457"/>
      <c r="BR506" s="412"/>
      <c r="BS506" s="581"/>
      <c r="BV506" s="1056"/>
    </row>
    <row r="507" spans="1:87" ht="12.75" customHeight="1">
      <c r="A507" s="1061"/>
      <c r="B507" s="1201" t="s">
        <v>3521</v>
      </c>
      <c r="C507" s="1076" t="s">
        <v>59</v>
      </c>
      <c r="D507" s="402" t="s">
        <v>3470</v>
      </c>
      <c r="E507" s="388"/>
      <c r="F507" s="401">
        <v>28180</v>
      </c>
      <c r="G507" s="400">
        <v>34920</v>
      </c>
      <c r="H507" s="401">
        <v>25620</v>
      </c>
      <c r="I507" s="400">
        <v>32360</v>
      </c>
      <c r="J507" s="649" t="s">
        <v>3595</v>
      </c>
      <c r="K507" s="399">
        <v>250</v>
      </c>
      <c r="L507" s="398">
        <v>310</v>
      </c>
      <c r="M507" s="397" t="s">
        <v>50</v>
      </c>
      <c r="N507" s="399">
        <v>230</v>
      </c>
      <c r="O507" s="398">
        <v>290</v>
      </c>
      <c r="P507" s="397" t="s">
        <v>50</v>
      </c>
      <c r="Q507" s="649" t="s">
        <v>3595</v>
      </c>
      <c r="R507" s="396">
        <v>6740</v>
      </c>
      <c r="S507" s="484">
        <v>60</v>
      </c>
      <c r="T507" s="1082"/>
      <c r="U507" s="650"/>
      <c r="V507" s="472"/>
      <c r="W507" s="1082"/>
      <c r="X507" s="655"/>
      <c r="Z507" s="1082"/>
      <c r="AA507" s="655"/>
      <c r="AB507" s="1082"/>
      <c r="AC507" s="392"/>
      <c r="AD507" s="392"/>
      <c r="AE507" s="1082"/>
      <c r="AF507" s="464"/>
      <c r="AG507" s="1193" t="s">
        <v>3595</v>
      </c>
      <c r="AH507" s="483" t="s">
        <v>58</v>
      </c>
      <c r="AI507" s="482">
        <v>2200</v>
      </c>
      <c r="AJ507" s="481">
        <v>2400</v>
      </c>
      <c r="AK507" s="471">
        <v>1500</v>
      </c>
      <c r="AL507" s="469">
        <v>1500</v>
      </c>
      <c r="AM507" s="1194" t="s">
        <v>3595</v>
      </c>
      <c r="AN507" s="483" t="s">
        <v>57</v>
      </c>
      <c r="AO507" s="482">
        <v>4800</v>
      </c>
      <c r="AP507" s="481">
        <v>5400</v>
      </c>
      <c r="AQ507" s="468">
        <v>3400</v>
      </c>
      <c r="AR507" s="467">
        <v>3400</v>
      </c>
      <c r="AS507" s="1032"/>
      <c r="AT507" s="653"/>
      <c r="AU507" s="1194" t="s">
        <v>3595</v>
      </c>
      <c r="AV507" s="1209">
        <v>4500</v>
      </c>
      <c r="AW507" s="1032" t="s">
        <v>3595</v>
      </c>
      <c r="AX507" s="1195">
        <v>1170</v>
      </c>
      <c r="AY507" s="1032" t="s">
        <v>3595</v>
      </c>
      <c r="AZ507" s="1198">
        <v>10</v>
      </c>
      <c r="BA507" s="1032"/>
      <c r="BB507" s="653"/>
      <c r="BC507" s="1032" t="s">
        <v>3601</v>
      </c>
      <c r="BD507" s="1202" t="s">
        <v>56</v>
      </c>
      <c r="BE507" s="1032" t="s">
        <v>3601</v>
      </c>
      <c r="BF507" s="390"/>
      <c r="BG507" s="1032" t="s">
        <v>3601</v>
      </c>
      <c r="BH507" s="390"/>
      <c r="BI507" s="1032" t="s">
        <v>3601</v>
      </c>
      <c r="BJ507" s="390"/>
      <c r="BK507" s="1032" t="s">
        <v>3595</v>
      </c>
      <c r="BL507" s="1195">
        <v>1290</v>
      </c>
      <c r="BM507" s="1032" t="s">
        <v>8</v>
      </c>
      <c r="BN507" s="1198">
        <v>10</v>
      </c>
      <c r="BO507" s="394"/>
      <c r="BP507" s="1202" t="s">
        <v>3693</v>
      </c>
      <c r="BQ507" s="457"/>
      <c r="BR507" s="412"/>
      <c r="BS507" s="650"/>
      <c r="BT507" s="648"/>
      <c r="BU507" s="648"/>
      <c r="BV507" s="1056"/>
    </row>
    <row r="508" spans="1:87" ht="12.75" customHeight="1">
      <c r="A508" s="1061"/>
      <c r="B508" s="1191"/>
      <c r="C508" s="1077"/>
      <c r="D508" s="478" t="s">
        <v>3469</v>
      </c>
      <c r="E508" s="388"/>
      <c r="F508" s="477">
        <v>34920</v>
      </c>
      <c r="G508" s="476">
        <v>89970</v>
      </c>
      <c r="H508" s="477">
        <v>32360</v>
      </c>
      <c r="I508" s="476">
        <v>87410</v>
      </c>
      <c r="J508" s="649" t="s">
        <v>3595</v>
      </c>
      <c r="K508" s="475">
        <v>310</v>
      </c>
      <c r="L508" s="474">
        <v>780</v>
      </c>
      <c r="M508" s="473" t="s">
        <v>50</v>
      </c>
      <c r="N508" s="475">
        <v>290</v>
      </c>
      <c r="O508" s="474">
        <v>760</v>
      </c>
      <c r="P508" s="473" t="s">
        <v>50</v>
      </c>
      <c r="Q508" s="649" t="s">
        <v>3595</v>
      </c>
      <c r="R508" s="383">
        <v>6740</v>
      </c>
      <c r="S508" s="480">
        <v>60</v>
      </c>
      <c r="T508" s="1082"/>
      <c r="U508" s="650"/>
      <c r="V508" s="472"/>
      <c r="W508" s="1082"/>
      <c r="X508" s="655"/>
      <c r="Z508" s="1082"/>
      <c r="AA508" s="655"/>
      <c r="AB508" s="1082"/>
      <c r="AC508" s="392"/>
      <c r="AD508" s="392"/>
      <c r="AE508" s="1082"/>
      <c r="AF508" s="464"/>
      <c r="AG508" s="1193"/>
      <c r="AH508" s="429" t="s">
        <v>55</v>
      </c>
      <c r="AI508" s="470">
        <v>2100</v>
      </c>
      <c r="AJ508" s="469">
        <v>2300</v>
      </c>
      <c r="AK508" s="471">
        <v>1400</v>
      </c>
      <c r="AL508" s="469">
        <v>1400</v>
      </c>
      <c r="AM508" s="1194"/>
      <c r="AN508" s="429" t="s">
        <v>54</v>
      </c>
      <c r="AO508" s="470">
        <v>2600</v>
      </c>
      <c r="AP508" s="469">
        <v>2900</v>
      </c>
      <c r="AQ508" s="468">
        <v>1800</v>
      </c>
      <c r="AR508" s="467">
        <v>1800</v>
      </c>
      <c r="AS508" s="1032"/>
      <c r="AT508" s="653"/>
      <c r="AU508" s="1194"/>
      <c r="AV508" s="1210"/>
      <c r="AW508" s="1032"/>
      <c r="AX508" s="1196"/>
      <c r="AY508" s="1032"/>
      <c r="AZ508" s="1199"/>
      <c r="BA508" s="1032"/>
      <c r="BB508" s="653"/>
      <c r="BC508" s="1032"/>
      <c r="BD508" s="1203"/>
      <c r="BE508" s="1032"/>
      <c r="BF508" s="479">
        <v>700</v>
      </c>
      <c r="BG508" s="1032"/>
      <c r="BH508" s="479">
        <v>2250</v>
      </c>
      <c r="BI508" s="1032"/>
      <c r="BJ508" s="479">
        <v>1350</v>
      </c>
      <c r="BK508" s="1032"/>
      <c r="BL508" s="1196"/>
      <c r="BM508" s="1032"/>
      <c r="BN508" s="1199"/>
      <c r="BO508" s="394"/>
      <c r="BP508" s="1203"/>
      <c r="BQ508" s="457"/>
      <c r="BR508" s="412"/>
      <c r="BS508" s="650"/>
      <c r="BT508" s="648"/>
      <c r="BU508" s="648"/>
      <c r="BV508" s="1056"/>
    </row>
    <row r="509" spans="1:87" ht="12.75" customHeight="1">
      <c r="A509" s="1061"/>
      <c r="B509" s="1191"/>
      <c r="C509" s="1204" t="s">
        <v>53</v>
      </c>
      <c r="D509" s="478" t="s">
        <v>3520</v>
      </c>
      <c r="E509" s="388"/>
      <c r="F509" s="477">
        <v>89970</v>
      </c>
      <c r="G509" s="476">
        <v>157460</v>
      </c>
      <c r="H509" s="477">
        <v>87410</v>
      </c>
      <c r="I509" s="476">
        <v>154900</v>
      </c>
      <c r="J509" s="649" t="s">
        <v>3595</v>
      </c>
      <c r="K509" s="475">
        <v>780</v>
      </c>
      <c r="L509" s="474">
        <v>1460</v>
      </c>
      <c r="M509" s="473" t="s">
        <v>50</v>
      </c>
      <c r="N509" s="475">
        <v>760</v>
      </c>
      <c r="O509" s="474">
        <v>1440</v>
      </c>
      <c r="P509" s="473" t="s">
        <v>50</v>
      </c>
      <c r="Q509" s="380"/>
      <c r="R509" s="392"/>
      <c r="S509" s="455"/>
      <c r="T509" s="1082"/>
      <c r="U509" s="650"/>
      <c r="V509" s="472"/>
      <c r="W509" s="1082"/>
      <c r="X509" s="655"/>
      <c r="Z509" s="1082"/>
      <c r="AA509" s="655"/>
      <c r="AB509" s="1082"/>
      <c r="AC509" s="392"/>
      <c r="AD509" s="392"/>
      <c r="AE509" s="1082"/>
      <c r="AF509" s="464"/>
      <c r="AG509" s="1193"/>
      <c r="AH509" s="429" t="s">
        <v>52</v>
      </c>
      <c r="AI509" s="470">
        <v>1900</v>
      </c>
      <c r="AJ509" s="469">
        <v>2100</v>
      </c>
      <c r="AK509" s="471">
        <v>1300</v>
      </c>
      <c r="AL509" s="469">
        <v>1300</v>
      </c>
      <c r="AM509" s="1194"/>
      <c r="AN509" s="429" t="s">
        <v>51</v>
      </c>
      <c r="AO509" s="470">
        <v>2300</v>
      </c>
      <c r="AP509" s="469">
        <v>2500</v>
      </c>
      <c r="AQ509" s="468">
        <v>1600</v>
      </c>
      <c r="AR509" s="467">
        <v>1600</v>
      </c>
      <c r="AS509" s="1032"/>
      <c r="AT509" s="653"/>
      <c r="AU509" s="485"/>
      <c r="AV509" s="571"/>
      <c r="AW509" s="1032"/>
      <c r="AX509" s="1196"/>
      <c r="AY509" s="1032"/>
      <c r="AZ509" s="1199"/>
      <c r="BA509" s="1032"/>
      <c r="BB509" s="653"/>
      <c r="BC509" s="1032"/>
      <c r="BD509" s="1206">
        <v>7.0000000000000007E-2</v>
      </c>
      <c r="BE509" s="1032"/>
      <c r="BF509" s="466">
        <v>7</v>
      </c>
      <c r="BG509" s="1032"/>
      <c r="BH509" s="466">
        <v>20</v>
      </c>
      <c r="BI509" s="1032"/>
      <c r="BJ509" s="466">
        <v>10</v>
      </c>
      <c r="BK509" s="1032"/>
      <c r="BL509" s="1196"/>
      <c r="BM509" s="1032"/>
      <c r="BN509" s="1199"/>
      <c r="BO509" s="394"/>
      <c r="BP509" s="1206">
        <v>0.99</v>
      </c>
      <c r="BQ509" s="457"/>
      <c r="BR509" s="412"/>
      <c r="BS509" s="650"/>
      <c r="BT509" s="648"/>
      <c r="BU509" s="648"/>
      <c r="BV509" s="1056"/>
    </row>
    <row r="510" spans="1:87" ht="12.75" customHeight="1">
      <c r="A510" s="1075"/>
      <c r="B510" s="1191"/>
      <c r="C510" s="1205"/>
      <c r="D510" s="389" t="s">
        <v>3519</v>
      </c>
      <c r="E510" s="388"/>
      <c r="F510" s="387">
        <v>157460</v>
      </c>
      <c r="G510" s="386"/>
      <c r="H510" s="387">
        <v>154900</v>
      </c>
      <c r="I510" s="386"/>
      <c r="J510" s="649" t="s">
        <v>3595</v>
      </c>
      <c r="K510" s="383">
        <v>1460</v>
      </c>
      <c r="L510" s="385"/>
      <c r="M510" s="384" t="s">
        <v>50</v>
      </c>
      <c r="N510" s="383">
        <v>1440</v>
      </c>
      <c r="O510" s="385"/>
      <c r="P510" s="384" t="s">
        <v>50</v>
      </c>
      <c r="Q510" s="380"/>
      <c r="R510" s="392"/>
      <c r="S510" s="456"/>
      <c r="T510" s="1082"/>
      <c r="U510" s="650"/>
      <c r="V510" s="465"/>
      <c r="W510" s="1082"/>
      <c r="X510" s="656"/>
      <c r="Z510" s="1082"/>
      <c r="AA510" s="656"/>
      <c r="AB510" s="1082"/>
      <c r="AC510" s="392"/>
      <c r="AD510" s="392"/>
      <c r="AE510" s="1082"/>
      <c r="AF510" s="464"/>
      <c r="AG510" s="1193"/>
      <c r="AH510" s="651" t="s">
        <v>49</v>
      </c>
      <c r="AI510" s="462">
        <v>1800</v>
      </c>
      <c r="AJ510" s="461">
        <v>2000</v>
      </c>
      <c r="AK510" s="463">
        <v>1300</v>
      </c>
      <c r="AL510" s="461">
        <v>1300</v>
      </c>
      <c r="AM510" s="1194"/>
      <c r="AN510" s="651" t="s">
        <v>48</v>
      </c>
      <c r="AO510" s="462">
        <v>2000</v>
      </c>
      <c r="AP510" s="461">
        <v>2300</v>
      </c>
      <c r="AQ510" s="460">
        <v>1400</v>
      </c>
      <c r="AR510" s="459">
        <v>1400</v>
      </c>
      <c r="AS510" s="1032"/>
      <c r="AT510" s="654"/>
      <c r="AU510" s="485"/>
      <c r="AV510" s="414"/>
      <c r="AW510" s="1032"/>
      <c r="AX510" s="1197"/>
      <c r="AY510" s="1032"/>
      <c r="AZ510" s="1200"/>
      <c r="BA510" s="1032"/>
      <c r="BB510" s="654"/>
      <c r="BC510" s="1032"/>
      <c r="BD510" s="1207"/>
      <c r="BE510" s="1032"/>
      <c r="BF510" s="652"/>
      <c r="BG510" s="1032"/>
      <c r="BH510" s="458" t="s">
        <v>3692</v>
      </c>
      <c r="BI510" s="1032"/>
      <c r="BJ510" s="458" t="s">
        <v>3692</v>
      </c>
      <c r="BK510" s="1032"/>
      <c r="BL510" s="1197"/>
      <c r="BM510" s="1032"/>
      <c r="BN510" s="1200"/>
      <c r="BO510" s="394"/>
      <c r="BP510" s="1207"/>
      <c r="BQ510" s="457"/>
      <c r="BR510" s="412"/>
      <c r="BS510" s="650"/>
      <c r="BT510" s="648"/>
      <c r="BU510" s="648"/>
      <c r="BV510" s="1056"/>
    </row>
    <row r="511" spans="1:87" s="403" customFormat="1" ht="12.75" customHeight="1">
      <c r="A511" s="1060" t="s">
        <v>3539</v>
      </c>
      <c r="B511" s="1201" t="s">
        <v>3538</v>
      </c>
      <c r="C511" s="1076" t="s">
        <v>59</v>
      </c>
      <c r="D511" s="402" t="s">
        <v>3470</v>
      </c>
      <c r="E511" s="388"/>
      <c r="F511" s="401">
        <v>210660</v>
      </c>
      <c r="G511" s="400">
        <v>217230</v>
      </c>
      <c r="H511" s="401">
        <v>165660</v>
      </c>
      <c r="I511" s="400">
        <v>172230</v>
      </c>
      <c r="J511" s="583" t="s">
        <v>3595</v>
      </c>
      <c r="K511" s="399">
        <v>2080</v>
      </c>
      <c r="L511" s="398">
        <v>2140</v>
      </c>
      <c r="M511" s="397" t="s">
        <v>50</v>
      </c>
      <c r="N511" s="399">
        <v>1630</v>
      </c>
      <c r="O511" s="398">
        <v>1690</v>
      </c>
      <c r="P511" s="397" t="s">
        <v>50</v>
      </c>
      <c r="Q511" s="583" t="s">
        <v>3595</v>
      </c>
      <c r="R511" s="396">
        <v>6570</v>
      </c>
      <c r="S511" s="484">
        <v>60</v>
      </c>
      <c r="T511" s="1082" t="s">
        <v>8</v>
      </c>
      <c r="U511" s="581"/>
      <c r="V511" s="592"/>
      <c r="W511" s="1032" t="s">
        <v>3595</v>
      </c>
      <c r="X511" s="595"/>
      <c r="Y511" s="485"/>
      <c r="Z511" s="1035" t="s">
        <v>3697</v>
      </c>
      <c r="AA511" s="595"/>
      <c r="AB511" s="1032" t="s">
        <v>3595</v>
      </c>
      <c r="AC511" s="1213">
        <v>46640</v>
      </c>
      <c r="AD511" s="496"/>
      <c r="AE511" s="1032" t="s">
        <v>3595</v>
      </c>
      <c r="AF511" s="1198">
        <v>390</v>
      </c>
      <c r="AG511" s="1194" t="s">
        <v>3595</v>
      </c>
      <c r="AH511" s="483" t="s">
        <v>58</v>
      </c>
      <c r="AI511" s="482">
        <v>13800</v>
      </c>
      <c r="AJ511" s="481">
        <v>15200</v>
      </c>
      <c r="AK511" s="502">
        <v>9700</v>
      </c>
      <c r="AL511" s="481">
        <v>9700</v>
      </c>
      <c r="AM511" s="1194" t="s">
        <v>3595</v>
      </c>
      <c r="AN511" s="483" t="s">
        <v>57</v>
      </c>
      <c r="AO511" s="482">
        <v>31600</v>
      </c>
      <c r="AP511" s="481">
        <v>35200</v>
      </c>
      <c r="AQ511" s="501">
        <v>22100</v>
      </c>
      <c r="AR511" s="500">
        <v>22100</v>
      </c>
      <c r="AS511" s="1032" t="s">
        <v>8</v>
      </c>
      <c r="AT511" s="593"/>
      <c r="AU511" s="1194" t="s">
        <v>3595</v>
      </c>
      <c r="AV511" s="1209">
        <v>4500</v>
      </c>
      <c r="AW511" s="1032" t="s">
        <v>3595</v>
      </c>
      <c r="AX511" s="1195">
        <v>21010</v>
      </c>
      <c r="AY511" s="1032" t="s">
        <v>3595</v>
      </c>
      <c r="AZ511" s="1198">
        <v>210</v>
      </c>
      <c r="BA511" s="1032" t="s">
        <v>3601</v>
      </c>
      <c r="BB511" s="592"/>
      <c r="BC511" s="1032" t="s">
        <v>3601</v>
      </c>
      <c r="BD511" s="1202" t="s">
        <v>56</v>
      </c>
      <c r="BE511" s="1032" t="s">
        <v>3601</v>
      </c>
      <c r="BF511" s="390"/>
      <c r="BG511" s="1032" t="s">
        <v>3601</v>
      </c>
      <c r="BH511" s="390"/>
      <c r="BI511" s="1032" t="s">
        <v>3601</v>
      </c>
      <c r="BJ511" s="390"/>
      <c r="BK511" s="1032" t="s">
        <v>3595</v>
      </c>
      <c r="BL511" s="1195">
        <v>22540</v>
      </c>
      <c r="BM511" s="1032" t="s">
        <v>8</v>
      </c>
      <c r="BN511" s="1198">
        <v>220</v>
      </c>
      <c r="BO511" s="1032"/>
      <c r="BP511" s="1202" t="s">
        <v>3693</v>
      </c>
      <c r="BQ511" s="457"/>
      <c r="BR511" s="412"/>
      <c r="BS511" s="406"/>
      <c r="BT511" s="580"/>
      <c r="BU511" s="580"/>
      <c r="BV511" s="1056"/>
      <c r="BW511" s="364"/>
      <c r="BX511" s="364"/>
      <c r="BY511" s="364"/>
      <c r="BZ511" s="364"/>
      <c r="CA511" s="364"/>
      <c r="CB511" s="364"/>
      <c r="CC511" s="364"/>
      <c r="CD511" s="364"/>
      <c r="CE511" s="364"/>
      <c r="CF511" s="364"/>
      <c r="CG511" s="364"/>
      <c r="CH511" s="364"/>
      <c r="CI511" s="364"/>
    </row>
    <row r="512" spans="1:87" s="403" customFormat="1" ht="12.75" customHeight="1">
      <c r="A512" s="1061"/>
      <c r="B512" s="1191"/>
      <c r="C512" s="1077"/>
      <c r="D512" s="478" t="s">
        <v>3469</v>
      </c>
      <c r="E512" s="388"/>
      <c r="F512" s="477">
        <v>217230</v>
      </c>
      <c r="G512" s="476">
        <v>271060</v>
      </c>
      <c r="H512" s="477">
        <v>172230</v>
      </c>
      <c r="I512" s="476">
        <v>226060</v>
      </c>
      <c r="J512" s="583" t="s">
        <v>3595</v>
      </c>
      <c r="K512" s="475">
        <v>2140</v>
      </c>
      <c r="L512" s="474">
        <v>2600</v>
      </c>
      <c r="M512" s="473" t="s">
        <v>50</v>
      </c>
      <c r="N512" s="475">
        <v>1690</v>
      </c>
      <c r="O512" s="474">
        <v>2150</v>
      </c>
      <c r="P512" s="473" t="s">
        <v>50</v>
      </c>
      <c r="Q512" s="583" t="s">
        <v>3595</v>
      </c>
      <c r="R512" s="383">
        <v>6570</v>
      </c>
      <c r="S512" s="480">
        <v>60</v>
      </c>
      <c r="T512" s="1082"/>
      <c r="U512" s="581"/>
      <c r="V512" s="593"/>
      <c r="W512" s="1032"/>
      <c r="X512" s="596"/>
      <c r="Y512" s="485"/>
      <c r="Z512" s="1035"/>
      <c r="AA512" s="596"/>
      <c r="AB512" s="1032"/>
      <c r="AC512" s="1214"/>
      <c r="AD512" s="495">
        <v>44960</v>
      </c>
      <c r="AE512" s="1032"/>
      <c r="AF512" s="1199"/>
      <c r="AG512" s="1194"/>
      <c r="AH512" s="429" t="s">
        <v>55</v>
      </c>
      <c r="AI512" s="470">
        <v>13200</v>
      </c>
      <c r="AJ512" s="469">
        <v>14500</v>
      </c>
      <c r="AK512" s="499">
        <v>9200</v>
      </c>
      <c r="AL512" s="469">
        <v>9200</v>
      </c>
      <c r="AM512" s="1194"/>
      <c r="AN512" s="429" t="s">
        <v>54</v>
      </c>
      <c r="AO512" s="470">
        <v>17400</v>
      </c>
      <c r="AP512" s="469">
        <v>19400</v>
      </c>
      <c r="AQ512" s="498">
        <v>12200</v>
      </c>
      <c r="AR512" s="467">
        <v>12200</v>
      </c>
      <c r="AS512" s="1032"/>
      <c r="AT512" s="593"/>
      <c r="AU512" s="1194"/>
      <c r="AV512" s="1210"/>
      <c r="AW512" s="1032"/>
      <c r="AX512" s="1196"/>
      <c r="AY512" s="1032"/>
      <c r="AZ512" s="1199"/>
      <c r="BA512" s="1032"/>
      <c r="BB512" s="593"/>
      <c r="BC512" s="1032"/>
      <c r="BD512" s="1203"/>
      <c r="BE512" s="1032"/>
      <c r="BF512" s="479">
        <v>12720</v>
      </c>
      <c r="BG512" s="1032"/>
      <c r="BH512" s="479">
        <v>39450</v>
      </c>
      <c r="BI512" s="1032"/>
      <c r="BJ512" s="479">
        <v>23330</v>
      </c>
      <c r="BK512" s="1032"/>
      <c r="BL512" s="1196"/>
      <c r="BM512" s="1032"/>
      <c r="BN512" s="1199"/>
      <c r="BO512" s="1032"/>
      <c r="BP512" s="1203"/>
      <c r="BQ512" s="457"/>
      <c r="BR512" s="412"/>
      <c r="BS512" s="406"/>
      <c r="BT512" s="580"/>
      <c r="BU512" s="580"/>
      <c r="BV512" s="1056"/>
      <c r="BW512" s="364"/>
      <c r="BX512" s="364"/>
      <c r="BY512" s="364"/>
      <c r="BZ512" s="364"/>
      <c r="CA512" s="364"/>
      <c r="CB512" s="364"/>
      <c r="CC512" s="364"/>
      <c r="CD512" s="364"/>
      <c r="CE512" s="364"/>
      <c r="CF512" s="364"/>
      <c r="CG512" s="364"/>
      <c r="CH512" s="364"/>
      <c r="CI512" s="364"/>
    </row>
    <row r="513" spans="1:87" s="403" customFormat="1" ht="12.75" customHeight="1">
      <c r="A513" s="1061"/>
      <c r="B513" s="1191"/>
      <c r="C513" s="1204" t="s">
        <v>53</v>
      </c>
      <c r="D513" s="478" t="s">
        <v>3520</v>
      </c>
      <c r="E513" s="388"/>
      <c r="F513" s="477">
        <v>271060</v>
      </c>
      <c r="G513" s="476">
        <v>336810</v>
      </c>
      <c r="H513" s="477">
        <v>226060</v>
      </c>
      <c r="I513" s="476">
        <v>291810</v>
      </c>
      <c r="J513" s="583" t="s">
        <v>3595</v>
      </c>
      <c r="K513" s="475">
        <v>2600</v>
      </c>
      <c r="L513" s="474">
        <v>3260</v>
      </c>
      <c r="M513" s="473" t="s">
        <v>50</v>
      </c>
      <c r="N513" s="475">
        <v>2150</v>
      </c>
      <c r="O513" s="474">
        <v>2810</v>
      </c>
      <c r="P513" s="473" t="s">
        <v>50</v>
      </c>
      <c r="Q513" s="380"/>
      <c r="R513" s="392"/>
      <c r="S513" s="455"/>
      <c r="T513" s="1082"/>
      <c r="U513" s="581"/>
      <c r="V513" s="593"/>
      <c r="W513" s="1032"/>
      <c r="X513" s="596"/>
      <c r="Y513" s="485"/>
      <c r="Z513" s="1035"/>
      <c r="AA513" s="596"/>
      <c r="AB513" s="1032" t="s">
        <v>3595</v>
      </c>
      <c r="AC513" s="1211">
        <v>44960</v>
      </c>
      <c r="AD513" s="493"/>
      <c r="AE513" s="1032"/>
      <c r="AF513" s="1199"/>
      <c r="AG513" s="1194"/>
      <c r="AH513" s="429" t="s">
        <v>52</v>
      </c>
      <c r="AI513" s="470">
        <v>12500</v>
      </c>
      <c r="AJ513" s="469">
        <v>13700</v>
      </c>
      <c r="AK513" s="499">
        <v>8700</v>
      </c>
      <c r="AL513" s="469">
        <v>8700</v>
      </c>
      <c r="AM513" s="1194"/>
      <c r="AN513" s="429" t="s">
        <v>51</v>
      </c>
      <c r="AO513" s="470">
        <v>15200</v>
      </c>
      <c r="AP513" s="469">
        <v>16900</v>
      </c>
      <c r="AQ513" s="498">
        <v>10600</v>
      </c>
      <c r="AR513" s="467">
        <v>10600</v>
      </c>
      <c r="AS513" s="1032"/>
      <c r="AT513" s="593"/>
      <c r="AU513" s="485"/>
      <c r="AV513" s="571"/>
      <c r="AW513" s="1032"/>
      <c r="AX513" s="1196"/>
      <c r="AY513" s="1032"/>
      <c r="AZ513" s="1199"/>
      <c r="BA513" s="1032"/>
      <c r="BB513" s="593"/>
      <c r="BC513" s="1032"/>
      <c r="BD513" s="1206">
        <v>0.05</v>
      </c>
      <c r="BE513" s="1032"/>
      <c r="BF513" s="466">
        <v>120</v>
      </c>
      <c r="BG513" s="1032"/>
      <c r="BH513" s="466">
        <v>390</v>
      </c>
      <c r="BI513" s="1032"/>
      <c r="BJ513" s="466">
        <v>230</v>
      </c>
      <c r="BK513" s="1032"/>
      <c r="BL513" s="1196"/>
      <c r="BM513" s="1032"/>
      <c r="BN513" s="1199"/>
      <c r="BO513" s="1032"/>
      <c r="BP513" s="1206">
        <v>0.61</v>
      </c>
      <c r="BQ513" s="457"/>
      <c r="BR513" s="412"/>
      <c r="BS513" s="406"/>
      <c r="BT513" s="580"/>
      <c r="BU513" s="580"/>
      <c r="BV513" s="1056"/>
      <c r="BW513" s="364"/>
      <c r="BX513" s="364"/>
      <c r="BY513" s="364"/>
      <c r="BZ513" s="364"/>
      <c r="CA513" s="364"/>
      <c r="CB513" s="364"/>
      <c r="CC513" s="364"/>
      <c r="CD513" s="364"/>
      <c r="CE513" s="364"/>
      <c r="CF513" s="364"/>
      <c r="CG513" s="364"/>
      <c r="CH513" s="364"/>
      <c r="CI513" s="364"/>
    </row>
    <row r="514" spans="1:87" s="403" customFormat="1" ht="12.75" customHeight="1">
      <c r="A514" s="1061"/>
      <c r="B514" s="1191"/>
      <c r="C514" s="1205"/>
      <c r="D514" s="389" t="s">
        <v>3519</v>
      </c>
      <c r="E514" s="388"/>
      <c r="F514" s="387">
        <v>336810</v>
      </c>
      <c r="G514" s="386"/>
      <c r="H514" s="387">
        <v>291810</v>
      </c>
      <c r="I514" s="386"/>
      <c r="J514" s="583" t="s">
        <v>3595</v>
      </c>
      <c r="K514" s="383">
        <v>3260</v>
      </c>
      <c r="L514" s="385"/>
      <c r="M514" s="384" t="s">
        <v>50</v>
      </c>
      <c r="N514" s="383">
        <v>2810</v>
      </c>
      <c r="O514" s="385"/>
      <c r="P514" s="384" t="s">
        <v>50</v>
      </c>
      <c r="Q514" s="380"/>
      <c r="R514" s="392"/>
      <c r="S514" s="487"/>
      <c r="T514" s="1082"/>
      <c r="U514" s="581"/>
      <c r="V514" s="593"/>
      <c r="W514" s="1032"/>
      <c r="X514" s="596"/>
      <c r="Y514" s="485"/>
      <c r="Z514" s="1035"/>
      <c r="AA514" s="596"/>
      <c r="AB514" s="1032"/>
      <c r="AC514" s="1212"/>
      <c r="AD514" s="492"/>
      <c r="AE514" s="1032"/>
      <c r="AF514" s="1200"/>
      <c r="AG514" s="1194"/>
      <c r="AH514" s="586" t="s">
        <v>49</v>
      </c>
      <c r="AI514" s="462">
        <v>11800</v>
      </c>
      <c r="AJ514" s="461">
        <v>13000</v>
      </c>
      <c r="AK514" s="463">
        <v>8200</v>
      </c>
      <c r="AL514" s="461">
        <v>8200</v>
      </c>
      <c r="AM514" s="1194"/>
      <c r="AN514" s="586" t="s">
        <v>48</v>
      </c>
      <c r="AO514" s="462">
        <v>13600</v>
      </c>
      <c r="AP514" s="461">
        <v>15100</v>
      </c>
      <c r="AQ514" s="460">
        <v>9500</v>
      </c>
      <c r="AR514" s="459">
        <v>9500</v>
      </c>
      <c r="AS514" s="1032"/>
      <c r="AT514" s="593"/>
      <c r="AU514" s="485"/>
      <c r="AV514" s="414"/>
      <c r="AW514" s="1032"/>
      <c r="AX514" s="1197"/>
      <c r="AY514" s="1032"/>
      <c r="AZ514" s="1200"/>
      <c r="BA514" s="1032"/>
      <c r="BB514" s="593"/>
      <c r="BC514" s="1032"/>
      <c r="BD514" s="1207"/>
      <c r="BE514" s="1032"/>
      <c r="BF514" s="604"/>
      <c r="BG514" s="1032"/>
      <c r="BH514" s="458" t="s">
        <v>3692</v>
      </c>
      <c r="BI514" s="1032"/>
      <c r="BJ514" s="458" t="s">
        <v>3692</v>
      </c>
      <c r="BK514" s="1032"/>
      <c r="BL514" s="1197"/>
      <c r="BM514" s="1032"/>
      <c r="BN514" s="1200"/>
      <c r="BO514" s="1032"/>
      <c r="BP514" s="1206"/>
      <c r="BQ514" s="457"/>
      <c r="BR514" s="412"/>
      <c r="BS514" s="406"/>
      <c r="BT514" s="580"/>
      <c r="BU514" s="580"/>
      <c r="BV514" s="1056"/>
      <c r="BW514" s="364"/>
      <c r="BX514" s="364"/>
      <c r="BY514" s="364"/>
      <c r="BZ514" s="364"/>
      <c r="CA514" s="364"/>
      <c r="CB514" s="364"/>
      <c r="CC514" s="364"/>
      <c r="CD514" s="364"/>
      <c r="CE514" s="364"/>
      <c r="CF514" s="364"/>
      <c r="CG514" s="364"/>
      <c r="CH514" s="364"/>
      <c r="CI514" s="364"/>
    </row>
    <row r="515" spans="1:87" s="403" customFormat="1" ht="12.75" customHeight="1">
      <c r="A515" s="1061"/>
      <c r="B515" s="1201" t="s">
        <v>3537</v>
      </c>
      <c r="C515" s="1076" t="s">
        <v>59</v>
      </c>
      <c r="D515" s="402" t="s">
        <v>3470</v>
      </c>
      <c r="E515" s="388"/>
      <c r="F515" s="401">
        <v>114250</v>
      </c>
      <c r="G515" s="400">
        <v>120820</v>
      </c>
      <c r="H515" s="401">
        <v>91750</v>
      </c>
      <c r="I515" s="400">
        <v>98320</v>
      </c>
      <c r="J515" s="583" t="s">
        <v>3595</v>
      </c>
      <c r="K515" s="399">
        <v>1110</v>
      </c>
      <c r="L515" s="398">
        <v>1170</v>
      </c>
      <c r="M515" s="397" t="s">
        <v>50</v>
      </c>
      <c r="N515" s="399">
        <v>890</v>
      </c>
      <c r="O515" s="398">
        <v>950</v>
      </c>
      <c r="P515" s="397" t="s">
        <v>50</v>
      </c>
      <c r="Q515" s="583" t="s">
        <v>3595</v>
      </c>
      <c r="R515" s="396">
        <v>6570</v>
      </c>
      <c r="S515" s="484">
        <v>60</v>
      </c>
      <c r="T515" s="1082"/>
      <c r="U515" s="581"/>
      <c r="V515" s="593"/>
      <c r="W515" s="1032"/>
      <c r="X515" s="596"/>
      <c r="Y515" s="485"/>
      <c r="Z515" s="1035"/>
      <c r="AA515" s="596"/>
      <c r="AB515" s="1032" t="s">
        <v>3595</v>
      </c>
      <c r="AC515" s="1213">
        <v>26670</v>
      </c>
      <c r="AD515" s="496"/>
      <c r="AE515" s="1032" t="s">
        <v>3595</v>
      </c>
      <c r="AF515" s="1198">
        <v>190</v>
      </c>
      <c r="AG515" s="1194" t="s">
        <v>3595</v>
      </c>
      <c r="AH515" s="483" t="s">
        <v>58</v>
      </c>
      <c r="AI515" s="482">
        <v>6900</v>
      </c>
      <c r="AJ515" s="481">
        <v>7600</v>
      </c>
      <c r="AK515" s="471">
        <v>4800</v>
      </c>
      <c r="AL515" s="469">
        <v>4800</v>
      </c>
      <c r="AM515" s="1194" t="s">
        <v>3595</v>
      </c>
      <c r="AN515" s="483" t="s">
        <v>57</v>
      </c>
      <c r="AO515" s="482">
        <v>15800</v>
      </c>
      <c r="AP515" s="481">
        <v>17600</v>
      </c>
      <c r="AQ515" s="468">
        <v>11000</v>
      </c>
      <c r="AR515" s="467">
        <v>11000</v>
      </c>
      <c r="AS515" s="1032"/>
      <c r="AT515" s="593"/>
      <c r="AU515" s="1194" t="s">
        <v>3595</v>
      </c>
      <c r="AV515" s="1209">
        <v>4500</v>
      </c>
      <c r="AW515" s="1032" t="s">
        <v>3595</v>
      </c>
      <c r="AX515" s="1195">
        <v>10510</v>
      </c>
      <c r="AY515" s="1032" t="s">
        <v>3595</v>
      </c>
      <c r="AZ515" s="1198">
        <v>100</v>
      </c>
      <c r="BA515" s="1032"/>
      <c r="BB515" s="593"/>
      <c r="BC515" s="1032" t="s">
        <v>3601</v>
      </c>
      <c r="BD515" s="1202" t="s">
        <v>56</v>
      </c>
      <c r="BE515" s="1032" t="s">
        <v>3601</v>
      </c>
      <c r="BF515" s="390"/>
      <c r="BG515" s="1032" t="s">
        <v>3601</v>
      </c>
      <c r="BH515" s="390"/>
      <c r="BI515" s="1032" t="s">
        <v>3601</v>
      </c>
      <c r="BJ515" s="390"/>
      <c r="BK515" s="1032" t="s">
        <v>3595</v>
      </c>
      <c r="BL515" s="1195">
        <v>11270</v>
      </c>
      <c r="BM515" s="1032" t="s">
        <v>8</v>
      </c>
      <c r="BN515" s="1198">
        <v>110</v>
      </c>
      <c r="BO515" s="1032"/>
      <c r="BP515" s="1202" t="s">
        <v>3693</v>
      </c>
      <c r="BQ515" s="457"/>
      <c r="BR515" s="412"/>
      <c r="BS515" s="406"/>
      <c r="BT515" s="580"/>
      <c r="BU515" s="580"/>
      <c r="BV515" s="1056"/>
      <c r="BW515" s="364"/>
      <c r="BX515" s="364"/>
      <c r="BY515" s="364"/>
      <c r="BZ515" s="364"/>
      <c r="CA515" s="364"/>
      <c r="CB515" s="364"/>
      <c r="CC515" s="364"/>
      <c r="CD515" s="364"/>
      <c r="CE515" s="364"/>
      <c r="CF515" s="364"/>
      <c r="CG515" s="364"/>
      <c r="CH515" s="364"/>
      <c r="CI515" s="364"/>
    </row>
    <row r="516" spans="1:87" s="403" customFormat="1" ht="12.75" customHeight="1">
      <c r="A516" s="1061"/>
      <c r="B516" s="1191"/>
      <c r="C516" s="1077"/>
      <c r="D516" s="478" t="s">
        <v>3469</v>
      </c>
      <c r="E516" s="388"/>
      <c r="F516" s="477">
        <v>120820</v>
      </c>
      <c r="G516" s="476">
        <v>174650</v>
      </c>
      <c r="H516" s="477">
        <v>98320</v>
      </c>
      <c r="I516" s="476">
        <v>152150</v>
      </c>
      <c r="J516" s="583" t="s">
        <v>3595</v>
      </c>
      <c r="K516" s="475">
        <v>1170</v>
      </c>
      <c r="L516" s="474">
        <v>1630</v>
      </c>
      <c r="M516" s="473" t="s">
        <v>50</v>
      </c>
      <c r="N516" s="475">
        <v>950</v>
      </c>
      <c r="O516" s="474">
        <v>1410</v>
      </c>
      <c r="P516" s="473" t="s">
        <v>50</v>
      </c>
      <c r="Q516" s="583" t="s">
        <v>3595</v>
      </c>
      <c r="R516" s="383">
        <v>6570</v>
      </c>
      <c r="S516" s="480">
        <v>60</v>
      </c>
      <c r="T516" s="1082"/>
      <c r="U516" s="581"/>
      <c r="V516" s="593"/>
      <c r="W516" s="1032"/>
      <c r="X516" s="596"/>
      <c r="Y516" s="485"/>
      <c r="Z516" s="1035"/>
      <c r="AA516" s="596"/>
      <c r="AB516" s="1032"/>
      <c r="AC516" s="1214"/>
      <c r="AD516" s="495">
        <v>24990</v>
      </c>
      <c r="AE516" s="1032"/>
      <c r="AF516" s="1199"/>
      <c r="AG516" s="1194"/>
      <c r="AH516" s="429" t="s">
        <v>55</v>
      </c>
      <c r="AI516" s="470">
        <v>6600</v>
      </c>
      <c r="AJ516" s="469">
        <v>7200</v>
      </c>
      <c r="AK516" s="471">
        <v>4600</v>
      </c>
      <c r="AL516" s="469">
        <v>4600</v>
      </c>
      <c r="AM516" s="1194"/>
      <c r="AN516" s="429" t="s">
        <v>54</v>
      </c>
      <c r="AO516" s="470">
        <v>8700</v>
      </c>
      <c r="AP516" s="469">
        <v>9700</v>
      </c>
      <c r="AQ516" s="468">
        <v>6100</v>
      </c>
      <c r="AR516" s="467">
        <v>6100</v>
      </c>
      <c r="AS516" s="1032"/>
      <c r="AT516" s="593"/>
      <c r="AU516" s="1194"/>
      <c r="AV516" s="1210"/>
      <c r="AW516" s="1032"/>
      <c r="AX516" s="1196"/>
      <c r="AY516" s="1032"/>
      <c r="AZ516" s="1199"/>
      <c r="BA516" s="1032"/>
      <c r="BB516" s="593"/>
      <c r="BC516" s="1032"/>
      <c r="BD516" s="1203"/>
      <c r="BE516" s="1032"/>
      <c r="BF516" s="479">
        <v>6360</v>
      </c>
      <c r="BG516" s="1032"/>
      <c r="BH516" s="479">
        <v>19720</v>
      </c>
      <c r="BI516" s="1032"/>
      <c r="BJ516" s="479">
        <v>11660</v>
      </c>
      <c r="BK516" s="1032"/>
      <c r="BL516" s="1196"/>
      <c r="BM516" s="1032"/>
      <c r="BN516" s="1199"/>
      <c r="BO516" s="1032"/>
      <c r="BP516" s="1203"/>
      <c r="BQ516" s="457"/>
      <c r="BR516" s="412"/>
      <c r="BS516" s="406"/>
      <c r="BT516" s="580"/>
      <c r="BU516" s="580"/>
      <c r="BV516" s="1056"/>
      <c r="BW516" s="364"/>
      <c r="BX516" s="364"/>
      <c r="BY516" s="364"/>
      <c r="BZ516" s="364"/>
      <c r="CA516" s="364"/>
      <c r="CB516" s="364"/>
      <c r="CC516" s="364"/>
      <c r="CD516" s="364"/>
      <c r="CE516" s="364"/>
      <c r="CF516" s="364"/>
      <c r="CG516" s="364"/>
      <c r="CH516" s="364"/>
      <c r="CI516" s="364"/>
    </row>
    <row r="517" spans="1:87" s="403" customFormat="1" ht="12.75" customHeight="1">
      <c r="A517" s="1061"/>
      <c r="B517" s="1191"/>
      <c r="C517" s="1204" t="s">
        <v>53</v>
      </c>
      <c r="D517" s="478" t="s">
        <v>3520</v>
      </c>
      <c r="E517" s="388"/>
      <c r="F517" s="477">
        <v>174650</v>
      </c>
      <c r="G517" s="476">
        <v>240400</v>
      </c>
      <c r="H517" s="477">
        <v>152150</v>
      </c>
      <c r="I517" s="476">
        <v>217900</v>
      </c>
      <c r="J517" s="583" t="s">
        <v>3595</v>
      </c>
      <c r="K517" s="475">
        <v>1630</v>
      </c>
      <c r="L517" s="474">
        <v>2290</v>
      </c>
      <c r="M517" s="473" t="s">
        <v>50</v>
      </c>
      <c r="N517" s="475">
        <v>1410</v>
      </c>
      <c r="O517" s="474">
        <v>2070</v>
      </c>
      <c r="P517" s="473" t="s">
        <v>50</v>
      </c>
      <c r="Q517" s="380"/>
      <c r="R517" s="392"/>
      <c r="S517" s="455"/>
      <c r="T517" s="1082"/>
      <c r="U517" s="581"/>
      <c r="V517" s="497"/>
      <c r="W517" s="1032"/>
      <c r="X517" s="596"/>
      <c r="Y517" s="485"/>
      <c r="Z517" s="1035"/>
      <c r="AA517" s="596"/>
      <c r="AB517" s="1032" t="s">
        <v>3595</v>
      </c>
      <c r="AC517" s="1211">
        <v>24990</v>
      </c>
      <c r="AD517" s="493"/>
      <c r="AE517" s="1032"/>
      <c r="AF517" s="1199"/>
      <c r="AG517" s="1194"/>
      <c r="AH517" s="429" t="s">
        <v>52</v>
      </c>
      <c r="AI517" s="470">
        <v>6200</v>
      </c>
      <c r="AJ517" s="469">
        <v>6800</v>
      </c>
      <c r="AK517" s="471">
        <v>4300</v>
      </c>
      <c r="AL517" s="469">
        <v>4300</v>
      </c>
      <c r="AM517" s="1194"/>
      <c r="AN517" s="429" t="s">
        <v>51</v>
      </c>
      <c r="AO517" s="470">
        <v>7600</v>
      </c>
      <c r="AP517" s="469">
        <v>8400</v>
      </c>
      <c r="AQ517" s="468">
        <v>5300</v>
      </c>
      <c r="AR517" s="467">
        <v>5300</v>
      </c>
      <c r="AS517" s="1032"/>
      <c r="AT517" s="497"/>
      <c r="AU517" s="485"/>
      <c r="AV517" s="571"/>
      <c r="AW517" s="1032"/>
      <c r="AX517" s="1196"/>
      <c r="AY517" s="1032"/>
      <c r="AZ517" s="1199"/>
      <c r="BA517" s="1032"/>
      <c r="BB517" s="497"/>
      <c r="BC517" s="1032"/>
      <c r="BD517" s="1206">
        <v>0.06</v>
      </c>
      <c r="BE517" s="1032"/>
      <c r="BF517" s="466">
        <v>60</v>
      </c>
      <c r="BG517" s="1032"/>
      <c r="BH517" s="466">
        <v>190</v>
      </c>
      <c r="BI517" s="1032"/>
      <c r="BJ517" s="466">
        <v>110</v>
      </c>
      <c r="BK517" s="1032"/>
      <c r="BL517" s="1196"/>
      <c r="BM517" s="1032"/>
      <c r="BN517" s="1199"/>
      <c r="BO517" s="1032"/>
      <c r="BP517" s="1206">
        <v>0.79</v>
      </c>
      <c r="BQ517" s="457"/>
      <c r="BR517" s="412"/>
      <c r="BS517" s="406"/>
      <c r="BT517" s="580"/>
      <c r="BU517" s="580"/>
      <c r="BV517" s="1056"/>
      <c r="BW517" s="364"/>
      <c r="BX517" s="364"/>
      <c r="BY517" s="364"/>
      <c r="BZ517" s="364"/>
      <c r="CA517" s="364"/>
      <c r="CB517" s="364"/>
      <c r="CC517" s="364"/>
      <c r="CD517" s="364"/>
      <c r="CE517" s="364"/>
      <c r="CF517" s="364"/>
      <c r="CG517" s="364"/>
      <c r="CH517" s="364"/>
      <c r="CI517" s="364"/>
    </row>
    <row r="518" spans="1:87" s="403" customFormat="1" ht="12.75" customHeight="1">
      <c r="A518" s="1061"/>
      <c r="B518" s="1191"/>
      <c r="C518" s="1205"/>
      <c r="D518" s="389" t="s">
        <v>3519</v>
      </c>
      <c r="E518" s="388"/>
      <c r="F518" s="387">
        <v>240400</v>
      </c>
      <c r="G518" s="386"/>
      <c r="H518" s="387">
        <v>217900</v>
      </c>
      <c r="I518" s="386"/>
      <c r="J518" s="583" t="s">
        <v>3595</v>
      </c>
      <c r="K518" s="383">
        <v>2290</v>
      </c>
      <c r="L518" s="385"/>
      <c r="M518" s="384" t="s">
        <v>50</v>
      </c>
      <c r="N518" s="383">
        <v>2070</v>
      </c>
      <c r="O518" s="385"/>
      <c r="P518" s="384" t="s">
        <v>50</v>
      </c>
      <c r="Q518" s="380"/>
      <c r="R518" s="392"/>
      <c r="S518" s="487"/>
      <c r="T518" s="1082"/>
      <c r="U518" s="581"/>
      <c r="V518" s="497"/>
      <c r="W518" s="1032"/>
      <c r="X518" s="596"/>
      <c r="Y518" s="485"/>
      <c r="Z518" s="1035"/>
      <c r="AA518" s="596"/>
      <c r="AB518" s="1032"/>
      <c r="AC518" s="1212"/>
      <c r="AD518" s="492"/>
      <c r="AE518" s="1032"/>
      <c r="AF518" s="1200"/>
      <c r="AG518" s="1194"/>
      <c r="AH518" s="586" t="s">
        <v>49</v>
      </c>
      <c r="AI518" s="462">
        <v>5900</v>
      </c>
      <c r="AJ518" s="461">
        <v>6500</v>
      </c>
      <c r="AK518" s="463">
        <v>4100</v>
      </c>
      <c r="AL518" s="461">
        <v>4100</v>
      </c>
      <c r="AM518" s="1194"/>
      <c r="AN518" s="586" t="s">
        <v>48</v>
      </c>
      <c r="AO518" s="462">
        <v>6800</v>
      </c>
      <c r="AP518" s="461">
        <v>7500</v>
      </c>
      <c r="AQ518" s="460">
        <v>4700</v>
      </c>
      <c r="AR518" s="459">
        <v>4700</v>
      </c>
      <c r="AS518" s="1032"/>
      <c r="AT518" s="497"/>
      <c r="AU518" s="485"/>
      <c r="AV518" s="414"/>
      <c r="AW518" s="1032"/>
      <c r="AX518" s="1197"/>
      <c r="AY518" s="1032"/>
      <c r="AZ518" s="1200"/>
      <c r="BA518" s="1032"/>
      <c r="BB518" s="497"/>
      <c r="BC518" s="1032"/>
      <c r="BD518" s="1207"/>
      <c r="BE518" s="1032"/>
      <c r="BF518" s="604"/>
      <c r="BG518" s="1032"/>
      <c r="BH518" s="458" t="s">
        <v>3692</v>
      </c>
      <c r="BI518" s="1032"/>
      <c r="BJ518" s="458" t="s">
        <v>3692</v>
      </c>
      <c r="BK518" s="1032"/>
      <c r="BL518" s="1197"/>
      <c r="BM518" s="1032"/>
      <c r="BN518" s="1200"/>
      <c r="BO518" s="1032"/>
      <c r="BP518" s="1206"/>
      <c r="BQ518" s="457"/>
      <c r="BR518" s="412"/>
      <c r="BS518" s="406"/>
      <c r="BT518" s="580"/>
      <c r="BU518" s="580"/>
      <c r="BV518" s="1056"/>
      <c r="BW518" s="364"/>
      <c r="BX518" s="364"/>
      <c r="BY518" s="364"/>
      <c r="BZ518" s="364"/>
      <c r="CA518" s="364"/>
      <c r="CB518" s="364"/>
      <c r="CC518" s="364"/>
      <c r="CD518" s="364"/>
      <c r="CE518" s="364"/>
      <c r="CF518" s="364"/>
      <c r="CG518" s="364"/>
      <c r="CH518" s="364"/>
      <c r="CI518" s="364"/>
    </row>
    <row r="519" spans="1:87" s="403" customFormat="1" ht="12.75" customHeight="1">
      <c r="A519" s="1061"/>
      <c r="B519" s="1201" t="s">
        <v>3536</v>
      </c>
      <c r="C519" s="1076" t="s">
        <v>59</v>
      </c>
      <c r="D519" s="402" t="s">
        <v>3470</v>
      </c>
      <c r="E519" s="388"/>
      <c r="F519" s="401">
        <v>82020</v>
      </c>
      <c r="G519" s="400">
        <v>88590</v>
      </c>
      <c r="H519" s="401">
        <v>67020</v>
      </c>
      <c r="I519" s="400">
        <v>73590</v>
      </c>
      <c r="J519" s="583" t="s">
        <v>3595</v>
      </c>
      <c r="K519" s="399">
        <v>790</v>
      </c>
      <c r="L519" s="398">
        <v>850</v>
      </c>
      <c r="M519" s="397" t="s">
        <v>50</v>
      </c>
      <c r="N519" s="399">
        <v>640</v>
      </c>
      <c r="O519" s="398">
        <v>700</v>
      </c>
      <c r="P519" s="397" t="s">
        <v>50</v>
      </c>
      <c r="Q519" s="583" t="s">
        <v>3595</v>
      </c>
      <c r="R519" s="396">
        <v>6570</v>
      </c>
      <c r="S519" s="484">
        <v>60</v>
      </c>
      <c r="T519" s="1082"/>
      <c r="U519" s="581"/>
      <c r="V519" s="497"/>
      <c r="W519" s="1032"/>
      <c r="X519" s="596"/>
      <c r="Y519" s="485"/>
      <c r="Z519" s="1035"/>
      <c r="AA519" s="596"/>
      <c r="AB519" s="1032" t="s">
        <v>3595</v>
      </c>
      <c r="AC519" s="1213">
        <v>20010</v>
      </c>
      <c r="AD519" s="496"/>
      <c r="AE519" s="1032" t="s">
        <v>3595</v>
      </c>
      <c r="AF519" s="1198">
        <v>130</v>
      </c>
      <c r="AG519" s="1194" t="s">
        <v>3595</v>
      </c>
      <c r="AH519" s="483" t="s">
        <v>58</v>
      </c>
      <c r="AI519" s="482">
        <v>4800</v>
      </c>
      <c r="AJ519" s="481">
        <v>5300</v>
      </c>
      <c r="AK519" s="471">
        <v>3300</v>
      </c>
      <c r="AL519" s="469">
        <v>3300</v>
      </c>
      <c r="AM519" s="1194" t="s">
        <v>3595</v>
      </c>
      <c r="AN519" s="483" t="s">
        <v>57</v>
      </c>
      <c r="AO519" s="482">
        <v>10900</v>
      </c>
      <c r="AP519" s="481">
        <v>12200</v>
      </c>
      <c r="AQ519" s="468">
        <v>7600</v>
      </c>
      <c r="AR519" s="467">
        <v>7600</v>
      </c>
      <c r="AS519" s="1032"/>
      <c r="AT519" s="497"/>
      <c r="AU519" s="1194" t="s">
        <v>3595</v>
      </c>
      <c r="AV519" s="1209">
        <v>4500</v>
      </c>
      <c r="AW519" s="1032" t="s">
        <v>3595</v>
      </c>
      <c r="AX519" s="1195">
        <v>7000</v>
      </c>
      <c r="AY519" s="1032" t="s">
        <v>3595</v>
      </c>
      <c r="AZ519" s="1198">
        <v>70</v>
      </c>
      <c r="BA519" s="1032"/>
      <c r="BB519" s="497"/>
      <c r="BC519" s="1032" t="s">
        <v>3601</v>
      </c>
      <c r="BD519" s="1202" t="s">
        <v>56</v>
      </c>
      <c r="BE519" s="1032" t="s">
        <v>3601</v>
      </c>
      <c r="BF519" s="390"/>
      <c r="BG519" s="1032" t="s">
        <v>3601</v>
      </c>
      <c r="BH519" s="390"/>
      <c r="BI519" s="1032" t="s">
        <v>3601</v>
      </c>
      <c r="BJ519" s="390"/>
      <c r="BK519" s="1032" t="s">
        <v>3595</v>
      </c>
      <c r="BL519" s="1195">
        <v>7510</v>
      </c>
      <c r="BM519" s="1032" t="s">
        <v>8</v>
      </c>
      <c r="BN519" s="1198">
        <v>70</v>
      </c>
      <c r="BO519" s="1032"/>
      <c r="BP519" s="1202" t="s">
        <v>3693</v>
      </c>
      <c r="BQ519" s="457"/>
      <c r="BR519" s="412"/>
      <c r="BS519" s="406"/>
      <c r="BT519" s="580"/>
      <c r="BU519" s="580"/>
      <c r="BV519" s="1056"/>
      <c r="BW519" s="364"/>
      <c r="BX519" s="364"/>
      <c r="BY519" s="364"/>
      <c r="BZ519" s="364"/>
      <c r="CA519" s="364"/>
      <c r="CB519" s="364"/>
      <c r="CC519" s="364"/>
      <c r="CD519" s="364"/>
      <c r="CE519" s="364"/>
      <c r="CF519" s="364"/>
      <c r="CG519" s="364"/>
      <c r="CH519" s="364"/>
      <c r="CI519" s="364"/>
    </row>
    <row r="520" spans="1:87" s="403" customFormat="1" ht="12.75" customHeight="1">
      <c r="A520" s="1061"/>
      <c r="B520" s="1191"/>
      <c r="C520" s="1077"/>
      <c r="D520" s="478" t="s">
        <v>3469</v>
      </c>
      <c r="E520" s="388"/>
      <c r="F520" s="477">
        <v>88590</v>
      </c>
      <c r="G520" s="476">
        <v>142420</v>
      </c>
      <c r="H520" s="477">
        <v>73590</v>
      </c>
      <c r="I520" s="476">
        <v>127420</v>
      </c>
      <c r="J520" s="583" t="s">
        <v>3595</v>
      </c>
      <c r="K520" s="475">
        <v>850</v>
      </c>
      <c r="L520" s="474">
        <v>1310</v>
      </c>
      <c r="M520" s="473" t="s">
        <v>50</v>
      </c>
      <c r="N520" s="475">
        <v>700</v>
      </c>
      <c r="O520" s="474">
        <v>1160</v>
      </c>
      <c r="P520" s="473" t="s">
        <v>50</v>
      </c>
      <c r="Q520" s="583" t="s">
        <v>3595</v>
      </c>
      <c r="R520" s="383">
        <v>6570</v>
      </c>
      <c r="S520" s="480">
        <v>60</v>
      </c>
      <c r="T520" s="1082"/>
      <c r="U520" s="581"/>
      <c r="V520" s="497"/>
      <c r="W520" s="1032"/>
      <c r="X520" s="596"/>
      <c r="Y520" s="485"/>
      <c r="Z520" s="1035"/>
      <c r="AA520" s="596"/>
      <c r="AB520" s="1032"/>
      <c r="AC520" s="1214"/>
      <c r="AD520" s="495">
        <v>18330</v>
      </c>
      <c r="AE520" s="1032"/>
      <c r="AF520" s="1199"/>
      <c r="AG520" s="1194"/>
      <c r="AH520" s="429" t="s">
        <v>55</v>
      </c>
      <c r="AI520" s="470">
        <v>4600</v>
      </c>
      <c r="AJ520" s="469">
        <v>5000</v>
      </c>
      <c r="AK520" s="471">
        <v>3200</v>
      </c>
      <c r="AL520" s="469">
        <v>3200</v>
      </c>
      <c r="AM520" s="1194"/>
      <c r="AN520" s="429" t="s">
        <v>54</v>
      </c>
      <c r="AO520" s="470">
        <v>6000</v>
      </c>
      <c r="AP520" s="469">
        <v>6700</v>
      </c>
      <c r="AQ520" s="468">
        <v>4200</v>
      </c>
      <c r="AR520" s="467">
        <v>4200</v>
      </c>
      <c r="AS520" s="1032"/>
      <c r="AT520" s="1208" t="s">
        <v>79</v>
      </c>
      <c r="AU520" s="1194"/>
      <c r="AV520" s="1210"/>
      <c r="AW520" s="1032"/>
      <c r="AX520" s="1196"/>
      <c r="AY520" s="1032"/>
      <c r="AZ520" s="1199"/>
      <c r="BA520" s="1032"/>
      <c r="BB520" s="1208"/>
      <c r="BC520" s="1032"/>
      <c r="BD520" s="1203"/>
      <c r="BE520" s="1032"/>
      <c r="BF520" s="479">
        <v>4240</v>
      </c>
      <c r="BG520" s="1032"/>
      <c r="BH520" s="479">
        <v>13150</v>
      </c>
      <c r="BI520" s="1032"/>
      <c r="BJ520" s="479">
        <v>7770</v>
      </c>
      <c r="BK520" s="1032"/>
      <c r="BL520" s="1196"/>
      <c r="BM520" s="1032"/>
      <c r="BN520" s="1199"/>
      <c r="BO520" s="1032"/>
      <c r="BP520" s="1203"/>
      <c r="BQ520" s="457"/>
      <c r="BR520" s="412"/>
      <c r="BS520" s="406"/>
      <c r="BT520" s="580"/>
      <c r="BU520" s="580"/>
      <c r="BV520" s="1056"/>
      <c r="BW520" s="364"/>
      <c r="BX520" s="364"/>
      <c r="BY520" s="364"/>
      <c r="BZ520" s="364"/>
      <c r="CA520" s="364"/>
      <c r="CB520" s="364"/>
      <c r="CC520" s="364"/>
      <c r="CD520" s="364"/>
      <c r="CE520" s="364"/>
      <c r="CF520" s="364"/>
      <c r="CG520" s="364"/>
      <c r="CH520" s="364"/>
      <c r="CI520" s="364"/>
    </row>
    <row r="521" spans="1:87" s="403" customFormat="1" ht="12.75" customHeight="1">
      <c r="A521" s="1061"/>
      <c r="B521" s="1191"/>
      <c r="C521" s="1204" t="s">
        <v>53</v>
      </c>
      <c r="D521" s="478" t="s">
        <v>3520</v>
      </c>
      <c r="E521" s="388"/>
      <c r="F521" s="477">
        <v>142420</v>
      </c>
      <c r="G521" s="476">
        <v>208170</v>
      </c>
      <c r="H521" s="477">
        <v>127420</v>
      </c>
      <c r="I521" s="476">
        <v>193170</v>
      </c>
      <c r="J521" s="583" t="s">
        <v>3595</v>
      </c>
      <c r="K521" s="475">
        <v>1310</v>
      </c>
      <c r="L521" s="474">
        <v>1970</v>
      </c>
      <c r="M521" s="473" t="s">
        <v>50</v>
      </c>
      <c r="N521" s="475">
        <v>1160</v>
      </c>
      <c r="O521" s="474">
        <v>1820</v>
      </c>
      <c r="P521" s="473" t="s">
        <v>50</v>
      </c>
      <c r="Q521" s="380"/>
      <c r="R521" s="392"/>
      <c r="S521" s="455"/>
      <c r="T521" s="1082"/>
      <c r="U521" s="581"/>
      <c r="V521" s="497"/>
      <c r="W521" s="1032"/>
      <c r="X521" s="596"/>
      <c r="Y521" s="485"/>
      <c r="Z521" s="1035"/>
      <c r="AA521" s="596"/>
      <c r="AB521" s="1032" t="s">
        <v>3595</v>
      </c>
      <c r="AC521" s="1211">
        <v>18330</v>
      </c>
      <c r="AD521" s="493"/>
      <c r="AE521" s="1032"/>
      <c r="AF521" s="1199">
        <v>0</v>
      </c>
      <c r="AG521" s="1194"/>
      <c r="AH521" s="429" t="s">
        <v>52</v>
      </c>
      <c r="AI521" s="470">
        <v>4500</v>
      </c>
      <c r="AJ521" s="469">
        <v>4900</v>
      </c>
      <c r="AK521" s="471">
        <v>3100</v>
      </c>
      <c r="AL521" s="469">
        <v>3100</v>
      </c>
      <c r="AM521" s="1194"/>
      <c r="AN521" s="429" t="s">
        <v>51</v>
      </c>
      <c r="AO521" s="470">
        <v>5200</v>
      </c>
      <c r="AP521" s="469">
        <v>5800</v>
      </c>
      <c r="AQ521" s="468">
        <v>3600</v>
      </c>
      <c r="AR521" s="467">
        <v>3600</v>
      </c>
      <c r="AS521" s="1032"/>
      <c r="AT521" s="1208"/>
      <c r="AU521" s="485"/>
      <c r="AV521" s="571"/>
      <c r="AW521" s="1032"/>
      <c r="AX521" s="1196"/>
      <c r="AY521" s="1032"/>
      <c r="AZ521" s="1199"/>
      <c r="BA521" s="1032"/>
      <c r="BB521" s="1208"/>
      <c r="BC521" s="1032"/>
      <c r="BD521" s="1206">
        <v>0.06</v>
      </c>
      <c r="BE521" s="1032"/>
      <c r="BF521" s="466">
        <v>40</v>
      </c>
      <c r="BG521" s="1032"/>
      <c r="BH521" s="466">
        <v>130</v>
      </c>
      <c r="BI521" s="1032"/>
      <c r="BJ521" s="466">
        <v>70</v>
      </c>
      <c r="BK521" s="1032"/>
      <c r="BL521" s="1196"/>
      <c r="BM521" s="1032"/>
      <c r="BN521" s="1199"/>
      <c r="BO521" s="1032"/>
      <c r="BP521" s="1206">
        <v>0.87</v>
      </c>
      <c r="BQ521" s="457"/>
      <c r="BR521" s="412"/>
      <c r="BS521" s="406"/>
      <c r="BT521" s="580"/>
      <c r="BU521" s="580"/>
      <c r="BV521" s="1056"/>
      <c r="BW521" s="364"/>
      <c r="BX521" s="364"/>
      <c r="BY521" s="364"/>
      <c r="BZ521" s="364"/>
      <c r="CA521" s="364"/>
      <c r="CB521" s="364"/>
      <c r="CC521" s="364"/>
      <c r="CD521" s="364"/>
      <c r="CE521" s="364"/>
      <c r="CF521" s="364"/>
      <c r="CG521" s="364"/>
      <c r="CH521" s="364"/>
      <c r="CI521" s="364"/>
    </row>
    <row r="522" spans="1:87" s="403" customFormat="1" ht="12.75" customHeight="1">
      <c r="A522" s="1061"/>
      <c r="B522" s="1191"/>
      <c r="C522" s="1205"/>
      <c r="D522" s="389" t="s">
        <v>3519</v>
      </c>
      <c r="E522" s="388"/>
      <c r="F522" s="387">
        <v>208170</v>
      </c>
      <c r="G522" s="386"/>
      <c r="H522" s="387">
        <v>193170</v>
      </c>
      <c r="I522" s="386"/>
      <c r="J522" s="583" t="s">
        <v>3595</v>
      </c>
      <c r="K522" s="383">
        <v>1970</v>
      </c>
      <c r="L522" s="385"/>
      <c r="M522" s="384" t="s">
        <v>50</v>
      </c>
      <c r="N522" s="383">
        <v>1820</v>
      </c>
      <c r="O522" s="385"/>
      <c r="P522" s="384" t="s">
        <v>50</v>
      </c>
      <c r="Q522" s="380"/>
      <c r="R522" s="392"/>
      <c r="S522" s="487"/>
      <c r="T522" s="1082"/>
      <c r="U522" s="581"/>
      <c r="V522" s="497"/>
      <c r="W522" s="1032"/>
      <c r="X522" s="596"/>
      <c r="Y522" s="485"/>
      <c r="Z522" s="1035"/>
      <c r="AA522" s="596"/>
      <c r="AB522" s="1032"/>
      <c r="AC522" s="1212"/>
      <c r="AD522" s="492"/>
      <c r="AE522" s="1032"/>
      <c r="AF522" s="1200"/>
      <c r="AG522" s="1194"/>
      <c r="AH522" s="586" t="s">
        <v>49</v>
      </c>
      <c r="AI522" s="462">
        <v>4200</v>
      </c>
      <c r="AJ522" s="461">
        <v>4700</v>
      </c>
      <c r="AK522" s="463">
        <v>3000</v>
      </c>
      <c r="AL522" s="461">
        <v>3000</v>
      </c>
      <c r="AM522" s="1194"/>
      <c r="AN522" s="586" t="s">
        <v>48</v>
      </c>
      <c r="AO522" s="462">
        <v>4700</v>
      </c>
      <c r="AP522" s="461">
        <v>5200</v>
      </c>
      <c r="AQ522" s="460">
        <v>3300</v>
      </c>
      <c r="AR522" s="459">
        <v>3300</v>
      </c>
      <c r="AS522" s="1032"/>
      <c r="AT522" s="1208"/>
      <c r="AU522" s="485"/>
      <c r="AV522" s="414"/>
      <c r="AW522" s="1032"/>
      <c r="AX522" s="1197"/>
      <c r="AY522" s="1032"/>
      <c r="AZ522" s="1200"/>
      <c r="BA522" s="1032"/>
      <c r="BB522" s="1208"/>
      <c r="BC522" s="1032"/>
      <c r="BD522" s="1207"/>
      <c r="BE522" s="1032"/>
      <c r="BF522" s="604"/>
      <c r="BG522" s="1032"/>
      <c r="BH522" s="458" t="s">
        <v>3692</v>
      </c>
      <c r="BI522" s="1032"/>
      <c r="BJ522" s="458" t="s">
        <v>3692</v>
      </c>
      <c r="BK522" s="1032"/>
      <c r="BL522" s="1197"/>
      <c r="BM522" s="1032"/>
      <c r="BN522" s="1200"/>
      <c r="BO522" s="1032"/>
      <c r="BP522" s="1206"/>
      <c r="BQ522" s="457"/>
      <c r="BR522" s="412"/>
      <c r="BS522" s="406"/>
      <c r="BT522" s="580"/>
      <c r="BU522" s="580"/>
      <c r="BV522" s="1056"/>
      <c r="BW522" s="364"/>
      <c r="BX522" s="364"/>
      <c r="BY522" s="364"/>
      <c r="BZ522" s="364"/>
      <c r="CA522" s="364"/>
      <c r="CB522" s="364"/>
      <c r="CC522" s="364"/>
      <c r="CD522" s="364"/>
      <c r="CE522" s="364"/>
      <c r="CF522" s="364"/>
      <c r="CG522" s="364"/>
      <c r="CH522" s="364"/>
      <c r="CI522" s="364"/>
    </row>
    <row r="523" spans="1:87" ht="12.75" customHeight="1">
      <c r="A523" s="1061"/>
      <c r="B523" s="1201" t="s">
        <v>3535</v>
      </c>
      <c r="C523" s="1076" t="s">
        <v>59</v>
      </c>
      <c r="D523" s="402" t="s">
        <v>3470</v>
      </c>
      <c r="E523" s="388"/>
      <c r="F523" s="401">
        <v>65980</v>
      </c>
      <c r="G523" s="400">
        <v>72550</v>
      </c>
      <c r="H523" s="401">
        <v>54730</v>
      </c>
      <c r="I523" s="400">
        <v>61300</v>
      </c>
      <c r="J523" s="583" t="s">
        <v>3595</v>
      </c>
      <c r="K523" s="399">
        <v>630</v>
      </c>
      <c r="L523" s="398">
        <v>690</v>
      </c>
      <c r="M523" s="397" t="s">
        <v>50</v>
      </c>
      <c r="N523" s="399">
        <v>520</v>
      </c>
      <c r="O523" s="398">
        <v>580</v>
      </c>
      <c r="P523" s="397" t="s">
        <v>50</v>
      </c>
      <c r="Q523" s="583" t="s">
        <v>3595</v>
      </c>
      <c r="R523" s="396">
        <v>6570</v>
      </c>
      <c r="S523" s="484">
        <v>60</v>
      </c>
      <c r="T523" s="1082"/>
      <c r="V523" s="1208" t="s">
        <v>78</v>
      </c>
      <c r="W523" s="1032"/>
      <c r="X523" s="1216" t="s">
        <v>78</v>
      </c>
      <c r="Y523" s="428"/>
      <c r="Z523" s="1035"/>
      <c r="AA523" s="600"/>
      <c r="AB523" s="1032" t="s">
        <v>3595</v>
      </c>
      <c r="AC523" s="1213">
        <v>16680</v>
      </c>
      <c r="AD523" s="496"/>
      <c r="AE523" s="1032" t="s">
        <v>3595</v>
      </c>
      <c r="AF523" s="1198">
        <v>90</v>
      </c>
      <c r="AG523" s="1194" t="s">
        <v>3595</v>
      </c>
      <c r="AH523" s="483" t="s">
        <v>58</v>
      </c>
      <c r="AI523" s="482">
        <v>4200</v>
      </c>
      <c r="AJ523" s="481">
        <v>4600</v>
      </c>
      <c r="AK523" s="471">
        <v>2900</v>
      </c>
      <c r="AL523" s="469">
        <v>2900</v>
      </c>
      <c r="AM523" s="1194" t="s">
        <v>3595</v>
      </c>
      <c r="AN523" s="483" t="s">
        <v>57</v>
      </c>
      <c r="AO523" s="482">
        <v>9800</v>
      </c>
      <c r="AP523" s="481">
        <v>10900</v>
      </c>
      <c r="AQ523" s="468">
        <v>6800</v>
      </c>
      <c r="AR523" s="467">
        <v>6800</v>
      </c>
      <c r="AS523" s="1032"/>
      <c r="AT523" s="593" t="s">
        <v>10</v>
      </c>
      <c r="AU523" s="1194" t="s">
        <v>3595</v>
      </c>
      <c r="AV523" s="1209">
        <v>4500</v>
      </c>
      <c r="AW523" s="1032" t="s">
        <v>3595</v>
      </c>
      <c r="AX523" s="1195">
        <v>5250</v>
      </c>
      <c r="AY523" s="1032" t="s">
        <v>3595</v>
      </c>
      <c r="AZ523" s="1198">
        <v>50</v>
      </c>
      <c r="BA523" s="1032"/>
      <c r="BB523" s="593"/>
      <c r="BC523" s="1032" t="s">
        <v>3601</v>
      </c>
      <c r="BD523" s="1202" t="s">
        <v>56</v>
      </c>
      <c r="BE523" s="1032" t="s">
        <v>3601</v>
      </c>
      <c r="BF523" s="390"/>
      <c r="BG523" s="1032" t="s">
        <v>3601</v>
      </c>
      <c r="BH523" s="390"/>
      <c r="BI523" s="1032" t="s">
        <v>3601</v>
      </c>
      <c r="BJ523" s="390"/>
      <c r="BK523" s="1032" t="s">
        <v>3595</v>
      </c>
      <c r="BL523" s="1195">
        <v>5630</v>
      </c>
      <c r="BM523" s="1032" t="s">
        <v>8</v>
      </c>
      <c r="BN523" s="1198">
        <v>50</v>
      </c>
      <c r="BO523" s="1032"/>
      <c r="BP523" s="1202" t="s">
        <v>3693</v>
      </c>
      <c r="BQ523" s="457"/>
      <c r="BR523" s="412"/>
      <c r="BS523" s="581"/>
      <c r="BV523" s="1056"/>
    </row>
    <row r="524" spans="1:87" ht="12.75" customHeight="1">
      <c r="A524" s="1061"/>
      <c r="B524" s="1191"/>
      <c r="C524" s="1077"/>
      <c r="D524" s="478" t="s">
        <v>3469</v>
      </c>
      <c r="E524" s="388"/>
      <c r="F524" s="477">
        <v>72550</v>
      </c>
      <c r="G524" s="476">
        <v>126380</v>
      </c>
      <c r="H524" s="477">
        <v>61300</v>
      </c>
      <c r="I524" s="476">
        <v>115130</v>
      </c>
      <c r="J524" s="583" t="s">
        <v>3595</v>
      </c>
      <c r="K524" s="475">
        <v>690</v>
      </c>
      <c r="L524" s="474">
        <v>1150</v>
      </c>
      <c r="M524" s="473" t="s">
        <v>50</v>
      </c>
      <c r="N524" s="475">
        <v>580</v>
      </c>
      <c r="O524" s="474">
        <v>1040</v>
      </c>
      <c r="P524" s="473" t="s">
        <v>50</v>
      </c>
      <c r="Q524" s="583" t="s">
        <v>3595</v>
      </c>
      <c r="R524" s="383">
        <v>6570</v>
      </c>
      <c r="S524" s="480">
        <v>60</v>
      </c>
      <c r="T524" s="1082"/>
      <c r="V524" s="1208"/>
      <c r="W524" s="1032"/>
      <c r="X524" s="1216"/>
      <c r="Y524" s="428"/>
      <c r="Z524" s="1035"/>
      <c r="AA524" s="600"/>
      <c r="AB524" s="1032"/>
      <c r="AC524" s="1214"/>
      <c r="AD524" s="495">
        <v>15010</v>
      </c>
      <c r="AE524" s="1032"/>
      <c r="AF524" s="1199"/>
      <c r="AG524" s="1194"/>
      <c r="AH524" s="429" t="s">
        <v>55</v>
      </c>
      <c r="AI524" s="470">
        <v>3900</v>
      </c>
      <c r="AJ524" s="469">
        <v>4300</v>
      </c>
      <c r="AK524" s="471">
        <v>2700</v>
      </c>
      <c r="AL524" s="469">
        <v>2700</v>
      </c>
      <c r="AM524" s="1194"/>
      <c r="AN524" s="429" t="s">
        <v>54</v>
      </c>
      <c r="AO524" s="470">
        <v>5400</v>
      </c>
      <c r="AP524" s="469">
        <v>6000</v>
      </c>
      <c r="AQ524" s="468">
        <v>3700</v>
      </c>
      <c r="AR524" s="467">
        <v>3700</v>
      </c>
      <c r="AS524" s="1032"/>
      <c r="AT524" s="593">
        <v>27330</v>
      </c>
      <c r="AU524" s="1194"/>
      <c r="AV524" s="1210"/>
      <c r="AW524" s="1032"/>
      <c r="AX524" s="1196"/>
      <c r="AY524" s="1032"/>
      <c r="AZ524" s="1199"/>
      <c r="BA524" s="1032"/>
      <c r="BB524" s="593"/>
      <c r="BC524" s="1032"/>
      <c r="BD524" s="1203"/>
      <c r="BE524" s="1032"/>
      <c r="BF524" s="479">
        <v>3180</v>
      </c>
      <c r="BG524" s="1032"/>
      <c r="BH524" s="479">
        <v>9860</v>
      </c>
      <c r="BI524" s="1032"/>
      <c r="BJ524" s="479">
        <v>5830</v>
      </c>
      <c r="BK524" s="1032"/>
      <c r="BL524" s="1196"/>
      <c r="BM524" s="1032"/>
      <c r="BN524" s="1199"/>
      <c r="BO524" s="1032"/>
      <c r="BP524" s="1203"/>
      <c r="BQ524" s="457"/>
      <c r="BR524" s="412"/>
      <c r="BS524" s="581"/>
      <c r="BV524" s="1056"/>
    </row>
    <row r="525" spans="1:87" ht="12.75" customHeight="1">
      <c r="A525" s="1061"/>
      <c r="B525" s="1191"/>
      <c r="C525" s="1204" t="s">
        <v>53</v>
      </c>
      <c r="D525" s="478" t="s">
        <v>3520</v>
      </c>
      <c r="E525" s="388"/>
      <c r="F525" s="477">
        <v>126380</v>
      </c>
      <c r="G525" s="476">
        <v>192130</v>
      </c>
      <c r="H525" s="477">
        <v>115130</v>
      </c>
      <c r="I525" s="476">
        <v>180880</v>
      </c>
      <c r="J525" s="583" t="s">
        <v>3595</v>
      </c>
      <c r="K525" s="475">
        <v>1150</v>
      </c>
      <c r="L525" s="474">
        <v>1810</v>
      </c>
      <c r="M525" s="473" t="s">
        <v>50</v>
      </c>
      <c r="N525" s="475">
        <v>1040</v>
      </c>
      <c r="O525" s="474">
        <v>1700</v>
      </c>
      <c r="P525" s="473" t="s">
        <v>50</v>
      </c>
      <c r="Q525" s="380"/>
      <c r="R525" s="392"/>
      <c r="S525" s="455"/>
      <c r="T525" s="1082"/>
      <c r="V525" s="1208"/>
      <c r="W525" s="1032"/>
      <c r="X525" s="1216"/>
      <c r="Y525" s="428"/>
      <c r="Z525" s="1035"/>
      <c r="AA525" s="600"/>
      <c r="AB525" s="1032" t="s">
        <v>3595</v>
      </c>
      <c r="AC525" s="1211">
        <v>15010</v>
      </c>
      <c r="AD525" s="493"/>
      <c r="AE525" s="1032"/>
      <c r="AF525" s="1199">
        <v>0</v>
      </c>
      <c r="AG525" s="1194"/>
      <c r="AH525" s="429" t="s">
        <v>52</v>
      </c>
      <c r="AI525" s="470">
        <v>3800</v>
      </c>
      <c r="AJ525" s="469">
        <v>4100</v>
      </c>
      <c r="AK525" s="471">
        <v>2600</v>
      </c>
      <c r="AL525" s="469">
        <v>2600</v>
      </c>
      <c r="AM525" s="1194"/>
      <c r="AN525" s="429" t="s">
        <v>51</v>
      </c>
      <c r="AO525" s="470">
        <v>4700</v>
      </c>
      <c r="AP525" s="469">
        <v>5200</v>
      </c>
      <c r="AQ525" s="468">
        <v>3300</v>
      </c>
      <c r="AR525" s="467">
        <v>3300</v>
      </c>
      <c r="AS525" s="1032"/>
      <c r="AT525" s="488"/>
      <c r="AU525" s="485"/>
      <c r="AV525" s="571"/>
      <c r="AW525" s="1032"/>
      <c r="AX525" s="1196"/>
      <c r="AY525" s="1032"/>
      <c r="AZ525" s="1199"/>
      <c r="BA525" s="1032"/>
      <c r="BB525" s="488"/>
      <c r="BC525" s="1032"/>
      <c r="BD525" s="1206">
        <v>0.06</v>
      </c>
      <c r="BE525" s="1032"/>
      <c r="BF525" s="466">
        <v>30</v>
      </c>
      <c r="BG525" s="1032"/>
      <c r="BH525" s="466">
        <v>90</v>
      </c>
      <c r="BI525" s="1032"/>
      <c r="BJ525" s="466">
        <v>50</v>
      </c>
      <c r="BK525" s="1032"/>
      <c r="BL525" s="1196"/>
      <c r="BM525" s="1032"/>
      <c r="BN525" s="1199"/>
      <c r="BO525" s="1032"/>
      <c r="BP525" s="1206">
        <v>0.96</v>
      </c>
      <c r="BQ525" s="457"/>
      <c r="BR525" s="412"/>
      <c r="BS525" s="581"/>
      <c r="BV525" s="1056"/>
    </row>
    <row r="526" spans="1:87" ht="12.75" customHeight="1">
      <c r="A526" s="1061"/>
      <c r="B526" s="1191"/>
      <c r="C526" s="1205"/>
      <c r="D526" s="389" t="s">
        <v>3519</v>
      </c>
      <c r="E526" s="388"/>
      <c r="F526" s="387">
        <v>192130</v>
      </c>
      <c r="G526" s="386"/>
      <c r="H526" s="387">
        <v>180880</v>
      </c>
      <c r="I526" s="386"/>
      <c r="J526" s="583" t="s">
        <v>3595</v>
      </c>
      <c r="K526" s="383">
        <v>1810</v>
      </c>
      <c r="L526" s="385"/>
      <c r="M526" s="384" t="s">
        <v>50</v>
      </c>
      <c r="N526" s="383">
        <v>1700</v>
      </c>
      <c r="O526" s="385"/>
      <c r="P526" s="384" t="s">
        <v>50</v>
      </c>
      <c r="Q526" s="380"/>
      <c r="R526" s="392"/>
      <c r="S526" s="487"/>
      <c r="T526" s="1082"/>
      <c r="V526" s="593" t="s">
        <v>77</v>
      </c>
      <c r="W526" s="1032"/>
      <c r="X526" s="593" t="s">
        <v>77</v>
      </c>
      <c r="Y526" s="602"/>
      <c r="Z526" s="1035"/>
      <c r="AA526" s="593"/>
      <c r="AB526" s="1032"/>
      <c r="AC526" s="1212"/>
      <c r="AD526" s="492"/>
      <c r="AE526" s="1032"/>
      <c r="AF526" s="1200"/>
      <c r="AG526" s="1194"/>
      <c r="AH526" s="586" t="s">
        <v>49</v>
      </c>
      <c r="AI526" s="462">
        <v>3600</v>
      </c>
      <c r="AJ526" s="461">
        <v>4000</v>
      </c>
      <c r="AK526" s="463">
        <v>2500</v>
      </c>
      <c r="AL526" s="461">
        <v>2500</v>
      </c>
      <c r="AM526" s="1194"/>
      <c r="AN526" s="586" t="s">
        <v>48</v>
      </c>
      <c r="AO526" s="462">
        <v>4200</v>
      </c>
      <c r="AP526" s="461">
        <v>4600</v>
      </c>
      <c r="AQ526" s="460">
        <v>2900</v>
      </c>
      <c r="AR526" s="459">
        <v>2900</v>
      </c>
      <c r="AS526" s="1032"/>
      <c r="AT526" s="593" t="s">
        <v>13</v>
      </c>
      <c r="AU526" s="485"/>
      <c r="AV526" s="414"/>
      <c r="AW526" s="1032"/>
      <c r="AX526" s="1197"/>
      <c r="AY526" s="1032"/>
      <c r="AZ526" s="1200"/>
      <c r="BA526" s="1032"/>
      <c r="BB526" s="593"/>
      <c r="BC526" s="1032"/>
      <c r="BD526" s="1207"/>
      <c r="BE526" s="1032"/>
      <c r="BF526" s="604"/>
      <c r="BG526" s="1032"/>
      <c r="BH526" s="458" t="s">
        <v>3692</v>
      </c>
      <c r="BI526" s="1032"/>
      <c r="BJ526" s="458" t="s">
        <v>3692</v>
      </c>
      <c r="BK526" s="1032"/>
      <c r="BL526" s="1197"/>
      <c r="BM526" s="1032"/>
      <c r="BN526" s="1200"/>
      <c r="BO526" s="1032"/>
      <c r="BP526" s="1206"/>
      <c r="BQ526" s="457"/>
      <c r="BR526" s="412"/>
      <c r="BS526" s="581"/>
      <c r="BV526" s="1056"/>
    </row>
    <row r="527" spans="1:87" ht="12.75" customHeight="1">
      <c r="A527" s="1061"/>
      <c r="B527" s="1190" t="s">
        <v>3534</v>
      </c>
      <c r="C527" s="1076" t="s">
        <v>59</v>
      </c>
      <c r="D527" s="402" t="s">
        <v>3470</v>
      </c>
      <c r="E527" s="388"/>
      <c r="F527" s="401">
        <v>61220</v>
      </c>
      <c r="G527" s="400">
        <v>67790</v>
      </c>
      <c r="H527" s="401">
        <v>52220</v>
      </c>
      <c r="I527" s="400">
        <v>58790</v>
      </c>
      <c r="J527" s="583" t="s">
        <v>3595</v>
      </c>
      <c r="K527" s="399">
        <v>580</v>
      </c>
      <c r="L527" s="398">
        <v>640</v>
      </c>
      <c r="M527" s="397" t="s">
        <v>50</v>
      </c>
      <c r="N527" s="399">
        <v>490</v>
      </c>
      <c r="O527" s="398">
        <v>550</v>
      </c>
      <c r="P527" s="397" t="s">
        <v>50</v>
      </c>
      <c r="Q527" s="583" t="s">
        <v>3595</v>
      </c>
      <c r="R527" s="396">
        <v>6570</v>
      </c>
      <c r="S527" s="484">
        <v>60</v>
      </c>
      <c r="T527" s="1082"/>
      <c r="V527" s="593">
        <v>235000</v>
      </c>
      <c r="W527" s="1032"/>
      <c r="X527" s="596">
        <v>2350</v>
      </c>
      <c r="Y527" s="485"/>
      <c r="Z527" s="1035"/>
      <c r="AA527" s="596"/>
      <c r="AB527" s="1032" t="s">
        <v>3595</v>
      </c>
      <c r="AC527" s="1213">
        <v>14690</v>
      </c>
      <c r="AD527" s="496"/>
      <c r="AE527" s="1032" t="s">
        <v>3595</v>
      </c>
      <c r="AF527" s="1198">
        <v>70</v>
      </c>
      <c r="AG527" s="1194" t="s">
        <v>3595</v>
      </c>
      <c r="AH527" s="483" t="s">
        <v>58</v>
      </c>
      <c r="AI527" s="482">
        <v>3800</v>
      </c>
      <c r="AJ527" s="481">
        <v>4200</v>
      </c>
      <c r="AK527" s="471">
        <v>2600</v>
      </c>
      <c r="AL527" s="469">
        <v>2600</v>
      </c>
      <c r="AM527" s="1194" t="s">
        <v>3595</v>
      </c>
      <c r="AN527" s="483" t="s">
        <v>57</v>
      </c>
      <c r="AO527" s="482">
        <v>8800</v>
      </c>
      <c r="AP527" s="481">
        <v>9800</v>
      </c>
      <c r="AQ527" s="468">
        <v>6100</v>
      </c>
      <c r="AR527" s="467">
        <v>6100</v>
      </c>
      <c r="AS527" s="1032"/>
      <c r="AT527" s="593">
        <v>16800</v>
      </c>
      <c r="AU527" s="1194" t="s">
        <v>3595</v>
      </c>
      <c r="AV527" s="1209">
        <v>4500</v>
      </c>
      <c r="AW527" s="1032" t="s">
        <v>3595</v>
      </c>
      <c r="AX527" s="1195">
        <v>4200</v>
      </c>
      <c r="AY527" s="1032" t="s">
        <v>3595</v>
      </c>
      <c r="AZ527" s="1198">
        <v>40</v>
      </c>
      <c r="BA527" s="1032"/>
      <c r="BB527" s="593"/>
      <c r="BC527" s="1032" t="s">
        <v>3601</v>
      </c>
      <c r="BD527" s="1202" t="s">
        <v>56</v>
      </c>
      <c r="BE527" s="1032" t="s">
        <v>3601</v>
      </c>
      <c r="BF527" s="390"/>
      <c r="BG527" s="1032" t="s">
        <v>3601</v>
      </c>
      <c r="BH527" s="390"/>
      <c r="BI527" s="1032" t="s">
        <v>3601</v>
      </c>
      <c r="BJ527" s="390"/>
      <c r="BK527" s="1032" t="s">
        <v>3595</v>
      </c>
      <c r="BL527" s="1195">
        <v>4500</v>
      </c>
      <c r="BM527" s="1032" t="s">
        <v>8</v>
      </c>
      <c r="BN527" s="1198">
        <v>40</v>
      </c>
      <c r="BO527" s="1032"/>
      <c r="BP527" s="1202" t="s">
        <v>3693</v>
      </c>
      <c r="BQ527" s="457"/>
      <c r="BR527" s="412"/>
      <c r="BS527" s="581"/>
      <c r="BV527" s="1056"/>
    </row>
    <row r="528" spans="1:87" ht="12.75" customHeight="1">
      <c r="A528" s="1061"/>
      <c r="B528" s="1191"/>
      <c r="C528" s="1077"/>
      <c r="D528" s="478" t="s">
        <v>3469</v>
      </c>
      <c r="E528" s="388"/>
      <c r="F528" s="477">
        <v>67790</v>
      </c>
      <c r="G528" s="476">
        <v>121620</v>
      </c>
      <c r="H528" s="477">
        <v>58790</v>
      </c>
      <c r="I528" s="476">
        <v>112620</v>
      </c>
      <c r="J528" s="583" t="s">
        <v>3595</v>
      </c>
      <c r="K528" s="475">
        <v>640</v>
      </c>
      <c r="L528" s="474">
        <v>1100</v>
      </c>
      <c r="M528" s="473" t="s">
        <v>50</v>
      </c>
      <c r="N528" s="475">
        <v>550</v>
      </c>
      <c r="O528" s="474">
        <v>1010</v>
      </c>
      <c r="P528" s="473" t="s">
        <v>50</v>
      </c>
      <c r="Q528" s="583" t="s">
        <v>3595</v>
      </c>
      <c r="R528" s="383">
        <v>6570</v>
      </c>
      <c r="S528" s="480">
        <v>60</v>
      </c>
      <c r="T528" s="1082"/>
      <c r="V528" s="488"/>
      <c r="W528" s="1032"/>
      <c r="X528" s="490"/>
      <c r="Y528" s="489"/>
      <c r="Z528" s="1035"/>
      <c r="AA528" s="488"/>
      <c r="AB528" s="1032"/>
      <c r="AC528" s="1214"/>
      <c r="AD528" s="495">
        <v>13010</v>
      </c>
      <c r="AE528" s="1032"/>
      <c r="AF528" s="1199"/>
      <c r="AG528" s="1194"/>
      <c r="AH528" s="429" t="s">
        <v>55</v>
      </c>
      <c r="AI528" s="470">
        <v>3600</v>
      </c>
      <c r="AJ528" s="469">
        <v>4000</v>
      </c>
      <c r="AK528" s="471">
        <v>2500</v>
      </c>
      <c r="AL528" s="469">
        <v>2500</v>
      </c>
      <c r="AM528" s="1194"/>
      <c r="AN528" s="429" t="s">
        <v>54</v>
      </c>
      <c r="AO528" s="470">
        <v>4800</v>
      </c>
      <c r="AP528" s="469">
        <v>5400</v>
      </c>
      <c r="AQ528" s="468">
        <v>3400</v>
      </c>
      <c r="AR528" s="467">
        <v>3400</v>
      </c>
      <c r="AS528" s="1032"/>
      <c r="AT528" s="488"/>
      <c r="AU528" s="1194"/>
      <c r="AV528" s="1210"/>
      <c r="AW528" s="1032"/>
      <c r="AX528" s="1196"/>
      <c r="AY528" s="1032"/>
      <c r="AZ528" s="1199"/>
      <c r="BA528" s="1032"/>
      <c r="BB528" s="488"/>
      <c r="BC528" s="1032"/>
      <c r="BD528" s="1203"/>
      <c r="BE528" s="1032"/>
      <c r="BF528" s="479">
        <v>2540</v>
      </c>
      <c r="BG528" s="1032"/>
      <c r="BH528" s="479">
        <v>7890</v>
      </c>
      <c r="BI528" s="1032"/>
      <c r="BJ528" s="479">
        <v>4660</v>
      </c>
      <c r="BK528" s="1032"/>
      <c r="BL528" s="1196"/>
      <c r="BM528" s="1032"/>
      <c r="BN528" s="1199"/>
      <c r="BO528" s="1032"/>
      <c r="BP528" s="1203"/>
      <c r="BQ528" s="457"/>
      <c r="BR528" s="412"/>
      <c r="BS528" s="581"/>
      <c r="BV528" s="1056"/>
    </row>
    <row r="529" spans="1:74" ht="12.75" customHeight="1">
      <c r="A529" s="1061"/>
      <c r="B529" s="1191"/>
      <c r="C529" s="1204" t="s">
        <v>53</v>
      </c>
      <c r="D529" s="478" t="s">
        <v>3520</v>
      </c>
      <c r="E529" s="388"/>
      <c r="F529" s="477">
        <v>121620</v>
      </c>
      <c r="G529" s="476">
        <v>187370</v>
      </c>
      <c r="H529" s="477">
        <v>112620</v>
      </c>
      <c r="I529" s="476">
        <v>178370</v>
      </c>
      <c r="J529" s="583" t="s">
        <v>3595</v>
      </c>
      <c r="K529" s="475">
        <v>1100</v>
      </c>
      <c r="L529" s="474">
        <v>1760</v>
      </c>
      <c r="M529" s="473" t="s">
        <v>50</v>
      </c>
      <c r="N529" s="475">
        <v>1010</v>
      </c>
      <c r="O529" s="474">
        <v>1670</v>
      </c>
      <c r="P529" s="473" t="s">
        <v>50</v>
      </c>
      <c r="Q529" s="380"/>
      <c r="R529" s="392"/>
      <c r="S529" s="455"/>
      <c r="T529" s="1082"/>
      <c r="V529" s="593" t="s">
        <v>76</v>
      </c>
      <c r="W529" s="1032"/>
      <c r="X529" s="593" t="s">
        <v>76</v>
      </c>
      <c r="Y529" s="602"/>
      <c r="Z529" s="1035"/>
      <c r="AA529" s="593"/>
      <c r="AB529" s="1032" t="s">
        <v>3595</v>
      </c>
      <c r="AC529" s="1211">
        <v>13010</v>
      </c>
      <c r="AD529" s="493"/>
      <c r="AE529" s="1032"/>
      <c r="AF529" s="1199">
        <v>0</v>
      </c>
      <c r="AG529" s="1194"/>
      <c r="AH529" s="429" t="s">
        <v>52</v>
      </c>
      <c r="AI529" s="470">
        <v>3400</v>
      </c>
      <c r="AJ529" s="469">
        <v>3800</v>
      </c>
      <c r="AK529" s="471">
        <v>2400</v>
      </c>
      <c r="AL529" s="469">
        <v>2400</v>
      </c>
      <c r="AM529" s="1194"/>
      <c r="AN529" s="429" t="s">
        <v>51</v>
      </c>
      <c r="AO529" s="470">
        <v>4200</v>
      </c>
      <c r="AP529" s="469">
        <v>4700</v>
      </c>
      <c r="AQ529" s="468">
        <v>2900</v>
      </c>
      <c r="AR529" s="467">
        <v>2900</v>
      </c>
      <c r="AS529" s="1032"/>
      <c r="AT529" s="593" t="s">
        <v>14</v>
      </c>
      <c r="AU529" s="485"/>
      <c r="AV529" s="571"/>
      <c r="AW529" s="1032"/>
      <c r="AX529" s="1196"/>
      <c r="AY529" s="1032"/>
      <c r="AZ529" s="1199"/>
      <c r="BA529" s="1032"/>
      <c r="BB529" s="593"/>
      <c r="BC529" s="1032"/>
      <c r="BD529" s="1206">
        <v>0.06</v>
      </c>
      <c r="BE529" s="1032"/>
      <c r="BF529" s="466">
        <v>20</v>
      </c>
      <c r="BG529" s="1032"/>
      <c r="BH529" s="466">
        <v>70</v>
      </c>
      <c r="BI529" s="1032"/>
      <c r="BJ529" s="466">
        <v>40</v>
      </c>
      <c r="BK529" s="1032"/>
      <c r="BL529" s="1196"/>
      <c r="BM529" s="1032"/>
      <c r="BN529" s="1199"/>
      <c r="BO529" s="1032"/>
      <c r="BP529" s="1206">
        <v>0.92</v>
      </c>
      <c r="BQ529" s="457"/>
      <c r="BR529" s="412"/>
      <c r="BS529" s="581"/>
      <c r="BV529" s="1056"/>
    </row>
    <row r="530" spans="1:74" ht="12.75" customHeight="1">
      <c r="A530" s="1061"/>
      <c r="B530" s="1191"/>
      <c r="C530" s="1205"/>
      <c r="D530" s="389" t="s">
        <v>3519</v>
      </c>
      <c r="E530" s="388"/>
      <c r="F530" s="387">
        <v>187370</v>
      </c>
      <c r="G530" s="386"/>
      <c r="H530" s="387">
        <v>178370</v>
      </c>
      <c r="I530" s="386"/>
      <c r="J530" s="583" t="s">
        <v>3595</v>
      </c>
      <c r="K530" s="383">
        <v>1760</v>
      </c>
      <c r="L530" s="385"/>
      <c r="M530" s="384" t="s">
        <v>50</v>
      </c>
      <c r="N530" s="383">
        <v>1670</v>
      </c>
      <c r="O530" s="385"/>
      <c r="P530" s="384" t="s">
        <v>50</v>
      </c>
      <c r="Q530" s="380"/>
      <c r="R530" s="392"/>
      <c r="S530" s="487"/>
      <c r="T530" s="1082"/>
      <c r="V530" s="593">
        <v>251300</v>
      </c>
      <c r="W530" s="1032"/>
      <c r="X530" s="596">
        <v>2510</v>
      </c>
      <c r="Y530" s="485"/>
      <c r="Z530" s="1035"/>
      <c r="AA530" s="596"/>
      <c r="AB530" s="1032"/>
      <c r="AC530" s="1212"/>
      <c r="AD530" s="492"/>
      <c r="AE530" s="1032"/>
      <c r="AF530" s="1200"/>
      <c r="AG530" s="1194"/>
      <c r="AH530" s="586" t="s">
        <v>49</v>
      </c>
      <c r="AI530" s="462">
        <v>3300</v>
      </c>
      <c r="AJ530" s="461">
        <v>3600</v>
      </c>
      <c r="AK530" s="463">
        <v>2300</v>
      </c>
      <c r="AL530" s="461">
        <v>2300</v>
      </c>
      <c r="AM530" s="1194"/>
      <c r="AN530" s="586" t="s">
        <v>48</v>
      </c>
      <c r="AO530" s="462">
        <v>3800</v>
      </c>
      <c r="AP530" s="461">
        <v>4200</v>
      </c>
      <c r="AQ530" s="460">
        <v>2600</v>
      </c>
      <c r="AR530" s="459">
        <v>2600</v>
      </c>
      <c r="AS530" s="1032"/>
      <c r="AT530" s="593">
        <v>12280</v>
      </c>
      <c r="AU530" s="485"/>
      <c r="AV530" s="414"/>
      <c r="AW530" s="1032"/>
      <c r="AX530" s="1197"/>
      <c r="AY530" s="1032"/>
      <c r="AZ530" s="1200"/>
      <c r="BA530" s="1032"/>
      <c r="BB530" s="593"/>
      <c r="BC530" s="1032"/>
      <c r="BD530" s="1207"/>
      <c r="BE530" s="1032"/>
      <c r="BF530" s="604"/>
      <c r="BG530" s="1032"/>
      <c r="BH530" s="458" t="s">
        <v>3692</v>
      </c>
      <c r="BI530" s="1032"/>
      <c r="BJ530" s="458" t="s">
        <v>3692</v>
      </c>
      <c r="BK530" s="1032"/>
      <c r="BL530" s="1197"/>
      <c r="BM530" s="1032"/>
      <c r="BN530" s="1200"/>
      <c r="BO530" s="1032"/>
      <c r="BP530" s="1206"/>
      <c r="BQ530" s="457"/>
      <c r="BR530" s="412"/>
      <c r="BS530" s="581"/>
      <c r="BV530" s="1056"/>
    </row>
    <row r="531" spans="1:74" ht="12.75" customHeight="1">
      <c r="A531" s="1061"/>
      <c r="B531" s="1190" t="s">
        <v>3533</v>
      </c>
      <c r="C531" s="1076" t="s">
        <v>59</v>
      </c>
      <c r="D531" s="402" t="s">
        <v>3470</v>
      </c>
      <c r="E531" s="388"/>
      <c r="F531" s="401">
        <v>53530</v>
      </c>
      <c r="G531" s="400">
        <v>60100</v>
      </c>
      <c r="H531" s="401">
        <v>46030</v>
      </c>
      <c r="I531" s="400">
        <v>52600</v>
      </c>
      <c r="J531" s="583" t="s">
        <v>3595</v>
      </c>
      <c r="K531" s="399">
        <v>510</v>
      </c>
      <c r="L531" s="398">
        <v>570</v>
      </c>
      <c r="M531" s="397" t="s">
        <v>50</v>
      </c>
      <c r="N531" s="399">
        <v>430</v>
      </c>
      <c r="O531" s="398">
        <v>490</v>
      </c>
      <c r="P531" s="397" t="s">
        <v>50</v>
      </c>
      <c r="Q531" s="583" t="s">
        <v>3595</v>
      </c>
      <c r="R531" s="396">
        <v>6570</v>
      </c>
      <c r="S531" s="484">
        <v>60</v>
      </c>
      <c r="T531" s="1082"/>
      <c r="V531" s="488"/>
      <c r="W531" s="1032"/>
      <c r="X531" s="490"/>
      <c r="Y531" s="489"/>
      <c r="Z531" s="1035"/>
      <c r="AA531" s="488"/>
      <c r="AB531" s="1032" t="s">
        <v>3595</v>
      </c>
      <c r="AC531" s="1213">
        <v>13350</v>
      </c>
      <c r="AD531" s="496"/>
      <c r="AE531" s="1032" t="s">
        <v>3595</v>
      </c>
      <c r="AF531" s="1198">
        <v>60</v>
      </c>
      <c r="AG531" s="1194" t="s">
        <v>3595</v>
      </c>
      <c r="AH531" s="483" t="s">
        <v>58</v>
      </c>
      <c r="AI531" s="482">
        <v>3200</v>
      </c>
      <c r="AJ531" s="481">
        <v>3500</v>
      </c>
      <c r="AK531" s="471">
        <v>2200</v>
      </c>
      <c r="AL531" s="469">
        <v>2200</v>
      </c>
      <c r="AM531" s="1194" t="s">
        <v>3595</v>
      </c>
      <c r="AN531" s="483" t="s">
        <v>57</v>
      </c>
      <c r="AO531" s="482">
        <v>7200</v>
      </c>
      <c r="AP531" s="481">
        <v>8100</v>
      </c>
      <c r="AQ531" s="468">
        <v>5100</v>
      </c>
      <c r="AR531" s="467">
        <v>5100</v>
      </c>
      <c r="AS531" s="1032"/>
      <c r="AT531" s="488"/>
      <c r="AU531" s="1194" t="s">
        <v>3595</v>
      </c>
      <c r="AV531" s="1209">
        <v>4500</v>
      </c>
      <c r="AW531" s="1032" t="s">
        <v>3595</v>
      </c>
      <c r="AX531" s="1195">
        <v>3510</v>
      </c>
      <c r="AY531" s="1032" t="s">
        <v>3595</v>
      </c>
      <c r="AZ531" s="1198">
        <v>30</v>
      </c>
      <c r="BA531" s="1032"/>
      <c r="BB531" s="488"/>
      <c r="BC531" s="1032" t="s">
        <v>3601</v>
      </c>
      <c r="BD531" s="1202" t="s">
        <v>56</v>
      </c>
      <c r="BE531" s="1032" t="s">
        <v>3601</v>
      </c>
      <c r="BF531" s="390"/>
      <c r="BG531" s="1032" t="s">
        <v>3601</v>
      </c>
      <c r="BH531" s="390"/>
      <c r="BI531" s="1032" t="s">
        <v>3601</v>
      </c>
      <c r="BJ531" s="390"/>
      <c r="BK531" s="1032" t="s">
        <v>3595</v>
      </c>
      <c r="BL531" s="1195">
        <v>3750</v>
      </c>
      <c r="BM531" s="1032" t="s">
        <v>8</v>
      </c>
      <c r="BN531" s="1198">
        <v>30</v>
      </c>
      <c r="BO531" s="1032"/>
      <c r="BP531" s="1202" t="s">
        <v>3693</v>
      </c>
      <c r="BQ531" s="457"/>
      <c r="BR531" s="412"/>
      <c r="BS531" s="581"/>
      <c r="BV531" s="1056"/>
    </row>
    <row r="532" spans="1:74" ht="12.75" customHeight="1">
      <c r="A532" s="1061"/>
      <c r="B532" s="1191"/>
      <c r="C532" s="1077"/>
      <c r="D532" s="478" t="s">
        <v>3469</v>
      </c>
      <c r="E532" s="388"/>
      <c r="F532" s="477">
        <v>60100</v>
      </c>
      <c r="G532" s="476">
        <v>113930</v>
      </c>
      <c r="H532" s="477">
        <v>52600</v>
      </c>
      <c r="I532" s="476">
        <v>106430</v>
      </c>
      <c r="J532" s="583" t="s">
        <v>3595</v>
      </c>
      <c r="K532" s="475">
        <v>570</v>
      </c>
      <c r="L532" s="474">
        <v>1030</v>
      </c>
      <c r="M532" s="473" t="s">
        <v>50</v>
      </c>
      <c r="N532" s="475">
        <v>490</v>
      </c>
      <c r="O532" s="474">
        <v>950</v>
      </c>
      <c r="P532" s="473" t="s">
        <v>50</v>
      </c>
      <c r="Q532" s="583" t="s">
        <v>3595</v>
      </c>
      <c r="R532" s="383">
        <v>6570</v>
      </c>
      <c r="S532" s="480">
        <v>60</v>
      </c>
      <c r="T532" s="1082"/>
      <c r="V532" s="593" t="s">
        <v>75</v>
      </c>
      <c r="W532" s="1032"/>
      <c r="X532" s="596" t="s">
        <v>75</v>
      </c>
      <c r="Y532" s="602"/>
      <c r="Z532" s="1035"/>
      <c r="AA532" s="593"/>
      <c r="AB532" s="1032"/>
      <c r="AC532" s="1214"/>
      <c r="AD532" s="495">
        <v>11680</v>
      </c>
      <c r="AE532" s="1032"/>
      <c r="AF532" s="1199"/>
      <c r="AG532" s="1194"/>
      <c r="AH532" s="429" t="s">
        <v>55</v>
      </c>
      <c r="AI532" s="470">
        <v>3000</v>
      </c>
      <c r="AJ532" s="469">
        <v>3300</v>
      </c>
      <c r="AK532" s="471">
        <v>2100</v>
      </c>
      <c r="AL532" s="469">
        <v>2100</v>
      </c>
      <c r="AM532" s="1194"/>
      <c r="AN532" s="429" t="s">
        <v>54</v>
      </c>
      <c r="AO532" s="470">
        <v>4000</v>
      </c>
      <c r="AP532" s="469">
        <v>4400</v>
      </c>
      <c r="AQ532" s="468">
        <v>2800</v>
      </c>
      <c r="AR532" s="467">
        <v>2800</v>
      </c>
      <c r="AS532" s="1032"/>
      <c r="AT532" s="593" t="s">
        <v>15</v>
      </c>
      <c r="AU532" s="1194"/>
      <c r="AV532" s="1210"/>
      <c r="AW532" s="1032"/>
      <c r="AX532" s="1196"/>
      <c r="AY532" s="1032"/>
      <c r="AZ532" s="1199"/>
      <c r="BA532" s="1032"/>
      <c r="BB532" s="593"/>
      <c r="BC532" s="1032"/>
      <c r="BD532" s="1203"/>
      <c r="BE532" s="1032"/>
      <c r="BF532" s="479">
        <v>2120</v>
      </c>
      <c r="BG532" s="1032"/>
      <c r="BH532" s="479">
        <v>6570</v>
      </c>
      <c r="BI532" s="1032"/>
      <c r="BJ532" s="479">
        <v>3880</v>
      </c>
      <c r="BK532" s="1032"/>
      <c r="BL532" s="1196"/>
      <c r="BM532" s="1032"/>
      <c r="BN532" s="1199"/>
      <c r="BO532" s="1032"/>
      <c r="BP532" s="1203"/>
      <c r="BQ532" s="457"/>
      <c r="BR532" s="412"/>
      <c r="BS532" s="581"/>
      <c r="BV532" s="1056"/>
    </row>
    <row r="533" spans="1:74" ht="12.75" customHeight="1">
      <c r="A533" s="1061"/>
      <c r="B533" s="1191"/>
      <c r="C533" s="1204" t="s">
        <v>53</v>
      </c>
      <c r="D533" s="478" t="s">
        <v>3520</v>
      </c>
      <c r="E533" s="388"/>
      <c r="F533" s="477">
        <v>113930</v>
      </c>
      <c r="G533" s="476">
        <v>179680</v>
      </c>
      <c r="H533" s="477">
        <v>106430</v>
      </c>
      <c r="I533" s="476">
        <v>172180</v>
      </c>
      <c r="J533" s="583" t="s">
        <v>3595</v>
      </c>
      <c r="K533" s="475">
        <v>1030</v>
      </c>
      <c r="L533" s="474">
        <v>1690</v>
      </c>
      <c r="M533" s="473" t="s">
        <v>50</v>
      </c>
      <c r="N533" s="475">
        <v>950</v>
      </c>
      <c r="O533" s="474">
        <v>1610</v>
      </c>
      <c r="P533" s="473" t="s">
        <v>50</v>
      </c>
      <c r="Q533" s="380"/>
      <c r="R533" s="392"/>
      <c r="S533" s="455"/>
      <c r="T533" s="1082"/>
      <c r="V533" s="593">
        <v>284000</v>
      </c>
      <c r="W533" s="1032"/>
      <c r="X533" s="596">
        <v>2840</v>
      </c>
      <c r="Y533" s="485"/>
      <c r="Z533" s="1035"/>
      <c r="AA533" s="596"/>
      <c r="AB533" s="1032" t="s">
        <v>3595</v>
      </c>
      <c r="AC533" s="1211">
        <v>11680</v>
      </c>
      <c r="AD533" s="493"/>
      <c r="AE533" s="1032"/>
      <c r="AF533" s="1199">
        <v>0</v>
      </c>
      <c r="AG533" s="1194"/>
      <c r="AH533" s="429" t="s">
        <v>52</v>
      </c>
      <c r="AI533" s="470">
        <v>2800</v>
      </c>
      <c r="AJ533" s="469">
        <v>3100</v>
      </c>
      <c r="AK533" s="471">
        <v>2000</v>
      </c>
      <c r="AL533" s="469">
        <v>2000</v>
      </c>
      <c r="AM533" s="1194"/>
      <c r="AN533" s="429" t="s">
        <v>51</v>
      </c>
      <c r="AO533" s="470">
        <v>3500</v>
      </c>
      <c r="AP533" s="469">
        <v>3800</v>
      </c>
      <c r="AQ533" s="468">
        <v>2400</v>
      </c>
      <c r="AR533" s="467">
        <v>2400</v>
      </c>
      <c r="AS533" s="1032"/>
      <c r="AT533" s="593">
        <v>9770</v>
      </c>
      <c r="AU533" s="485"/>
      <c r="AV533" s="571"/>
      <c r="AW533" s="1032"/>
      <c r="AX533" s="1196"/>
      <c r="AY533" s="1032"/>
      <c r="AZ533" s="1199"/>
      <c r="BA533" s="1032"/>
      <c r="BB533" s="593"/>
      <c r="BC533" s="1032"/>
      <c r="BD533" s="1206">
        <v>0.06</v>
      </c>
      <c r="BE533" s="1032"/>
      <c r="BF533" s="466">
        <v>20</v>
      </c>
      <c r="BG533" s="1032"/>
      <c r="BH533" s="466">
        <v>60</v>
      </c>
      <c r="BI533" s="1032"/>
      <c r="BJ533" s="466">
        <v>30</v>
      </c>
      <c r="BK533" s="1032"/>
      <c r="BL533" s="1196"/>
      <c r="BM533" s="1032"/>
      <c r="BN533" s="1199"/>
      <c r="BO533" s="1032"/>
      <c r="BP533" s="1206">
        <v>0.9</v>
      </c>
      <c r="BQ533" s="457"/>
      <c r="BR533" s="412"/>
      <c r="BS533" s="581"/>
      <c r="BV533" s="1056"/>
    </row>
    <row r="534" spans="1:74" ht="12.75" customHeight="1">
      <c r="A534" s="1061"/>
      <c r="B534" s="1191"/>
      <c r="C534" s="1205"/>
      <c r="D534" s="389" t="s">
        <v>3519</v>
      </c>
      <c r="E534" s="388"/>
      <c r="F534" s="387">
        <v>179680</v>
      </c>
      <c r="G534" s="386"/>
      <c r="H534" s="387">
        <v>172180</v>
      </c>
      <c r="I534" s="386"/>
      <c r="J534" s="583" t="s">
        <v>3595</v>
      </c>
      <c r="K534" s="383">
        <v>1690</v>
      </c>
      <c r="L534" s="385"/>
      <c r="M534" s="384" t="s">
        <v>50</v>
      </c>
      <c r="N534" s="383">
        <v>1610</v>
      </c>
      <c r="O534" s="385"/>
      <c r="P534" s="384" t="s">
        <v>50</v>
      </c>
      <c r="Q534" s="380"/>
      <c r="R534" s="392"/>
      <c r="S534" s="487"/>
      <c r="T534" s="1082"/>
      <c r="V534" s="488"/>
      <c r="W534" s="1032"/>
      <c r="X534" s="490"/>
      <c r="Y534" s="489"/>
      <c r="Z534" s="1035"/>
      <c r="AA534" s="488"/>
      <c r="AB534" s="1032"/>
      <c r="AC534" s="1212"/>
      <c r="AD534" s="492"/>
      <c r="AE534" s="1032"/>
      <c r="AF534" s="1200"/>
      <c r="AG534" s="1194"/>
      <c r="AH534" s="586" t="s">
        <v>49</v>
      </c>
      <c r="AI534" s="462">
        <v>2700</v>
      </c>
      <c r="AJ534" s="461">
        <v>3000</v>
      </c>
      <c r="AK534" s="463">
        <v>1900</v>
      </c>
      <c r="AL534" s="461">
        <v>1900</v>
      </c>
      <c r="AM534" s="1194"/>
      <c r="AN534" s="586" t="s">
        <v>48</v>
      </c>
      <c r="AO534" s="462">
        <v>3100</v>
      </c>
      <c r="AP534" s="461">
        <v>3400</v>
      </c>
      <c r="AQ534" s="460">
        <v>2100</v>
      </c>
      <c r="AR534" s="459">
        <v>2100</v>
      </c>
      <c r="AS534" s="1032"/>
      <c r="AT534" s="488"/>
      <c r="AU534" s="485"/>
      <c r="AV534" s="414"/>
      <c r="AW534" s="1032"/>
      <c r="AX534" s="1197"/>
      <c r="AY534" s="1032"/>
      <c r="AZ534" s="1200"/>
      <c r="BA534" s="1032"/>
      <c r="BB534" s="488"/>
      <c r="BC534" s="1032"/>
      <c r="BD534" s="1207"/>
      <c r="BE534" s="1032"/>
      <c r="BF534" s="604"/>
      <c r="BG534" s="1032"/>
      <c r="BH534" s="458" t="s">
        <v>3692</v>
      </c>
      <c r="BI534" s="1032"/>
      <c r="BJ534" s="458" t="s">
        <v>3692</v>
      </c>
      <c r="BK534" s="1032"/>
      <c r="BL534" s="1197"/>
      <c r="BM534" s="1032"/>
      <c r="BN534" s="1200"/>
      <c r="BO534" s="1032"/>
      <c r="BP534" s="1206"/>
      <c r="BQ534" s="457"/>
      <c r="BR534" s="412"/>
      <c r="BS534" s="581"/>
      <c r="BV534" s="1056"/>
    </row>
    <row r="535" spans="1:74" ht="12.75" customHeight="1">
      <c r="A535" s="1061"/>
      <c r="B535" s="1190" t="s">
        <v>3532</v>
      </c>
      <c r="C535" s="1076" t="s">
        <v>59</v>
      </c>
      <c r="D535" s="402" t="s">
        <v>3470</v>
      </c>
      <c r="E535" s="388"/>
      <c r="F535" s="401">
        <v>48120</v>
      </c>
      <c r="G535" s="400">
        <v>54690</v>
      </c>
      <c r="H535" s="401">
        <v>41690</v>
      </c>
      <c r="I535" s="400">
        <v>48260</v>
      </c>
      <c r="J535" s="583" t="s">
        <v>3595</v>
      </c>
      <c r="K535" s="399">
        <v>450</v>
      </c>
      <c r="L535" s="398">
        <v>510</v>
      </c>
      <c r="M535" s="397" t="s">
        <v>50</v>
      </c>
      <c r="N535" s="399">
        <v>390</v>
      </c>
      <c r="O535" s="398">
        <v>450</v>
      </c>
      <c r="P535" s="397" t="s">
        <v>50</v>
      </c>
      <c r="Q535" s="583" t="s">
        <v>3595</v>
      </c>
      <c r="R535" s="396">
        <v>6570</v>
      </c>
      <c r="S535" s="484">
        <v>60</v>
      </c>
      <c r="T535" s="1082"/>
      <c r="V535" s="593" t="s">
        <v>74</v>
      </c>
      <c r="W535" s="1032"/>
      <c r="X535" s="596" t="s">
        <v>74</v>
      </c>
      <c r="Y535" s="602"/>
      <c r="Z535" s="1035"/>
      <c r="AA535" s="593"/>
      <c r="AB535" s="1032" t="s">
        <v>3595</v>
      </c>
      <c r="AC535" s="1213">
        <v>12400</v>
      </c>
      <c r="AD535" s="496"/>
      <c r="AE535" s="1032" t="s">
        <v>3595</v>
      </c>
      <c r="AF535" s="1198">
        <v>50</v>
      </c>
      <c r="AG535" s="1194" t="s">
        <v>3595</v>
      </c>
      <c r="AH535" s="483" t="s">
        <v>58</v>
      </c>
      <c r="AI535" s="482">
        <v>2700</v>
      </c>
      <c r="AJ535" s="481">
        <v>3000</v>
      </c>
      <c r="AK535" s="471">
        <v>1900</v>
      </c>
      <c r="AL535" s="469">
        <v>1900</v>
      </c>
      <c r="AM535" s="1194" t="s">
        <v>3595</v>
      </c>
      <c r="AN535" s="483" t="s">
        <v>57</v>
      </c>
      <c r="AO535" s="482">
        <v>6300</v>
      </c>
      <c r="AP535" s="481">
        <v>7100</v>
      </c>
      <c r="AQ535" s="468">
        <v>4400</v>
      </c>
      <c r="AR535" s="467">
        <v>4400</v>
      </c>
      <c r="AS535" s="1032"/>
      <c r="AT535" s="593" t="s">
        <v>16</v>
      </c>
      <c r="AU535" s="1194" t="s">
        <v>3595</v>
      </c>
      <c r="AV535" s="1209">
        <v>4500</v>
      </c>
      <c r="AW535" s="1032" t="s">
        <v>3595</v>
      </c>
      <c r="AX535" s="1195">
        <v>3000</v>
      </c>
      <c r="AY535" s="1032" t="s">
        <v>3595</v>
      </c>
      <c r="AZ535" s="1198">
        <v>30</v>
      </c>
      <c r="BA535" s="1032"/>
      <c r="BB535" s="593"/>
      <c r="BC535" s="1032" t="s">
        <v>3601</v>
      </c>
      <c r="BD535" s="1202" t="s">
        <v>56</v>
      </c>
      <c r="BE535" s="1032" t="s">
        <v>3601</v>
      </c>
      <c r="BF535" s="390"/>
      <c r="BG535" s="1032" t="s">
        <v>3601</v>
      </c>
      <c r="BH535" s="390"/>
      <c r="BI535" s="1032" t="s">
        <v>3601</v>
      </c>
      <c r="BJ535" s="390"/>
      <c r="BK535" s="1032" t="s">
        <v>3595</v>
      </c>
      <c r="BL535" s="1195">
        <v>3220</v>
      </c>
      <c r="BM535" s="1032" t="s">
        <v>8</v>
      </c>
      <c r="BN535" s="1198">
        <v>30</v>
      </c>
      <c r="BO535" s="1032"/>
      <c r="BP535" s="1202" t="s">
        <v>3693</v>
      </c>
      <c r="BQ535" s="457"/>
      <c r="BR535" s="412"/>
      <c r="BS535" s="581"/>
      <c r="BV535" s="1056"/>
    </row>
    <row r="536" spans="1:74" ht="12.75" customHeight="1">
      <c r="A536" s="1061"/>
      <c r="B536" s="1191"/>
      <c r="C536" s="1077"/>
      <c r="D536" s="478" t="s">
        <v>3469</v>
      </c>
      <c r="E536" s="388"/>
      <c r="F536" s="477">
        <v>54690</v>
      </c>
      <c r="G536" s="476">
        <v>108520</v>
      </c>
      <c r="H536" s="477">
        <v>48260</v>
      </c>
      <c r="I536" s="476">
        <v>102090</v>
      </c>
      <c r="J536" s="583" t="s">
        <v>3595</v>
      </c>
      <c r="K536" s="475">
        <v>510</v>
      </c>
      <c r="L536" s="474">
        <v>970</v>
      </c>
      <c r="M536" s="473" t="s">
        <v>50</v>
      </c>
      <c r="N536" s="475">
        <v>450</v>
      </c>
      <c r="O536" s="474">
        <v>910</v>
      </c>
      <c r="P536" s="473" t="s">
        <v>50</v>
      </c>
      <c r="Q536" s="583" t="s">
        <v>3595</v>
      </c>
      <c r="R536" s="383">
        <v>6570</v>
      </c>
      <c r="S536" s="480">
        <v>60</v>
      </c>
      <c r="T536" s="1082"/>
      <c r="V536" s="593">
        <v>316600</v>
      </c>
      <c r="W536" s="1032"/>
      <c r="X536" s="596">
        <v>3160</v>
      </c>
      <c r="Y536" s="485"/>
      <c r="Z536" s="1035"/>
      <c r="AA536" s="596"/>
      <c r="AB536" s="1032"/>
      <c r="AC536" s="1214"/>
      <c r="AD536" s="495">
        <v>10730</v>
      </c>
      <c r="AE536" s="1032"/>
      <c r="AF536" s="1199"/>
      <c r="AG536" s="1194"/>
      <c r="AH536" s="429" t="s">
        <v>55</v>
      </c>
      <c r="AI536" s="470">
        <v>2600</v>
      </c>
      <c r="AJ536" s="469">
        <v>2800</v>
      </c>
      <c r="AK536" s="471">
        <v>1800</v>
      </c>
      <c r="AL536" s="469">
        <v>1800</v>
      </c>
      <c r="AM536" s="1194"/>
      <c r="AN536" s="429" t="s">
        <v>54</v>
      </c>
      <c r="AO536" s="470">
        <v>3500</v>
      </c>
      <c r="AP536" s="469">
        <v>3900</v>
      </c>
      <c r="AQ536" s="468">
        <v>2400</v>
      </c>
      <c r="AR536" s="467">
        <v>2400</v>
      </c>
      <c r="AS536" s="1032"/>
      <c r="AT536" s="593">
        <v>7500</v>
      </c>
      <c r="AU536" s="1194"/>
      <c r="AV536" s="1210"/>
      <c r="AW536" s="1032"/>
      <c r="AX536" s="1196"/>
      <c r="AY536" s="1032"/>
      <c r="AZ536" s="1199"/>
      <c r="BA536" s="1032"/>
      <c r="BB536" s="593"/>
      <c r="BC536" s="1032"/>
      <c r="BD536" s="1203"/>
      <c r="BE536" s="1032"/>
      <c r="BF536" s="479">
        <v>1810</v>
      </c>
      <c r="BG536" s="1032"/>
      <c r="BH536" s="479">
        <v>5630</v>
      </c>
      <c r="BI536" s="1032"/>
      <c r="BJ536" s="479">
        <v>3330</v>
      </c>
      <c r="BK536" s="1032"/>
      <c r="BL536" s="1196"/>
      <c r="BM536" s="1032"/>
      <c r="BN536" s="1199"/>
      <c r="BO536" s="1032"/>
      <c r="BP536" s="1203"/>
      <c r="BQ536" s="457"/>
      <c r="BR536" s="412"/>
      <c r="BS536" s="581"/>
      <c r="BV536" s="1056"/>
    </row>
    <row r="537" spans="1:74" ht="12.75" customHeight="1">
      <c r="A537" s="1061"/>
      <c r="B537" s="1191"/>
      <c r="C537" s="1204" t="s">
        <v>53</v>
      </c>
      <c r="D537" s="478" t="s">
        <v>3520</v>
      </c>
      <c r="E537" s="388"/>
      <c r="F537" s="477">
        <v>108520</v>
      </c>
      <c r="G537" s="476">
        <v>174270</v>
      </c>
      <c r="H537" s="477">
        <v>102090</v>
      </c>
      <c r="I537" s="476">
        <v>167840</v>
      </c>
      <c r="J537" s="583" t="s">
        <v>3595</v>
      </c>
      <c r="K537" s="475">
        <v>970</v>
      </c>
      <c r="L537" s="474">
        <v>1630</v>
      </c>
      <c r="M537" s="473" t="s">
        <v>50</v>
      </c>
      <c r="N537" s="475">
        <v>910</v>
      </c>
      <c r="O537" s="474">
        <v>1570</v>
      </c>
      <c r="P537" s="473" t="s">
        <v>50</v>
      </c>
      <c r="Q537" s="380"/>
      <c r="R537" s="392"/>
      <c r="S537" s="455"/>
      <c r="T537" s="1082"/>
      <c r="V537" s="488"/>
      <c r="W537" s="1032"/>
      <c r="X537" s="490"/>
      <c r="Y537" s="489"/>
      <c r="Z537" s="1035"/>
      <c r="AA537" s="488"/>
      <c r="AB537" s="1032" t="s">
        <v>3595</v>
      </c>
      <c r="AC537" s="1211">
        <v>10730</v>
      </c>
      <c r="AD537" s="493"/>
      <c r="AE537" s="1032"/>
      <c r="AF537" s="1199">
        <v>0</v>
      </c>
      <c r="AG537" s="1194"/>
      <c r="AH537" s="429" t="s">
        <v>52</v>
      </c>
      <c r="AI537" s="470">
        <v>2400</v>
      </c>
      <c r="AJ537" s="469">
        <v>2700</v>
      </c>
      <c r="AK537" s="471">
        <v>1700</v>
      </c>
      <c r="AL537" s="469">
        <v>1700</v>
      </c>
      <c r="AM537" s="1194"/>
      <c r="AN537" s="429" t="s">
        <v>51</v>
      </c>
      <c r="AO537" s="470">
        <v>3000</v>
      </c>
      <c r="AP537" s="469">
        <v>3400</v>
      </c>
      <c r="AQ537" s="468">
        <v>2100</v>
      </c>
      <c r="AR537" s="467">
        <v>2100</v>
      </c>
      <c r="AS537" s="1032"/>
      <c r="AT537" s="488"/>
      <c r="AU537" s="485"/>
      <c r="AV537" s="571"/>
      <c r="AW537" s="1032"/>
      <c r="AX537" s="1196"/>
      <c r="AY537" s="1032"/>
      <c r="AZ537" s="1199"/>
      <c r="BA537" s="1032"/>
      <c r="BB537" s="488"/>
      <c r="BC537" s="1032"/>
      <c r="BD537" s="1206">
        <v>7.0000000000000007E-2</v>
      </c>
      <c r="BE537" s="1032"/>
      <c r="BF537" s="466">
        <v>10</v>
      </c>
      <c r="BG537" s="1032"/>
      <c r="BH537" s="466">
        <v>50</v>
      </c>
      <c r="BI537" s="1032"/>
      <c r="BJ537" s="466">
        <v>30</v>
      </c>
      <c r="BK537" s="1032"/>
      <c r="BL537" s="1196"/>
      <c r="BM537" s="1032"/>
      <c r="BN537" s="1199"/>
      <c r="BO537" s="1032"/>
      <c r="BP537" s="1206">
        <v>0.92</v>
      </c>
      <c r="BQ537" s="457"/>
      <c r="BR537" s="412"/>
      <c r="BS537" s="581"/>
      <c r="BV537" s="1056"/>
    </row>
    <row r="538" spans="1:74" ht="12.75" customHeight="1">
      <c r="A538" s="1061"/>
      <c r="B538" s="1191"/>
      <c r="C538" s="1205"/>
      <c r="D538" s="389" t="s">
        <v>3519</v>
      </c>
      <c r="E538" s="388"/>
      <c r="F538" s="387">
        <v>174270</v>
      </c>
      <c r="G538" s="386"/>
      <c r="H538" s="387">
        <v>167840</v>
      </c>
      <c r="I538" s="386"/>
      <c r="J538" s="583" t="s">
        <v>3595</v>
      </c>
      <c r="K538" s="383">
        <v>1630</v>
      </c>
      <c r="L538" s="385"/>
      <c r="M538" s="384" t="s">
        <v>50</v>
      </c>
      <c r="N538" s="383">
        <v>1570</v>
      </c>
      <c r="O538" s="385"/>
      <c r="P538" s="384" t="s">
        <v>50</v>
      </c>
      <c r="Q538" s="380"/>
      <c r="R538" s="392"/>
      <c r="S538" s="487"/>
      <c r="T538" s="1082"/>
      <c r="V538" s="593" t="s">
        <v>73</v>
      </c>
      <c r="W538" s="1032"/>
      <c r="X538" s="596" t="s">
        <v>73</v>
      </c>
      <c r="Y538" s="602"/>
      <c r="Z538" s="1035"/>
      <c r="AA538" s="593"/>
      <c r="AB538" s="1032"/>
      <c r="AC538" s="1212"/>
      <c r="AD538" s="492"/>
      <c r="AE538" s="1032"/>
      <c r="AF538" s="1200"/>
      <c r="AG538" s="1194"/>
      <c r="AH538" s="586" t="s">
        <v>49</v>
      </c>
      <c r="AI538" s="462">
        <v>2300</v>
      </c>
      <c r="AJ538" s="461">
        <v>2600</v>
      </c>
      <c r="AK538" s="463">
        <v>1600</v>
      </c>
      <c r="AL538" s="461">
        <v>1600</v>
      </c>
      <c r="AM538" s="1194"/>
      <c r="AN538" s="586" t="s">
        <v>48</v>
      </c>
      <c r="AO538" s="462">
        <v>2700</v>
      </c>
      <c r="AP538" s="461">
        <v>3000</v>
      </c>
      <c r="AQ538" s="460">
        <v>1900</v>
      </c>
      <c r="AR538" s="459">
        <v>1900</v>
      </c>
      <c r="AS538" s="1032"/>
      <c r="AT538" s="593" t="s">
        <v>17</v>
      </c>
      <c r="AU538" s="485"/>
      <c r="AV538" s="414"/>
      <c r="AW538" s="1032"/>
      <c r="AX538" s="1197"/>
      <c r="AY538" s="1032"/>
      <c r="AZ538" s="1200"/>
      <c r="BA538" s="1032"/>
      <c r="BB538" s="593"/>
      <c r="BC538" s="1032"/>
      <c r="BD538" s="1207"/>
      <c r="BE538" s="1032"/>
      <c r="BF538" s="604"/>
      <c r="BG538" s="1032"/>
      <c r="BH538" s="458" t="s">
        <v>3692</v>
      </c>
      <c r="BI538" s="1032"/>
      <c r="BJ538" s="458" t="s">
        <v>3692</v>
      </c>
      <c r="BK538" s="1032"/>
      <c r="BL538" s="1197"/>
      <c r="BM538" s="1032"/>
      <c r="BN538" s="1200"/>
      <c r="BO538" s="1032"/>
      <c r="BP538" s="1206"/>
      <c r="BQ538" s="457"/>
      <c r="BR538" s="412"/>
      <c r="BS538" s="581"/>
      <c r="BV538" s="1056"/>
    </row>
    <row r="539" spans="1:74" ht="12.75" customHeight="1">
      <c r="A539" s="1061"/>
      <c r="B539" s="1190" t="s">
        <v>3531</v>
      </c>
      <c r="C539" s="1076" t="s">
        <v>59</v>
      </c>
      <c r="D539" s="402" t="s">
        <v>3470</v>
      </c>
      <c r="E539" s="388"/>
      <c r="F539" s="401">
        <v>44110</v>
      </c>
      <c r="G539" s="400">
        <v>50680</v>
      </c>
      <c r="H539" s="401">
        <v>38480</v>
      </c>
      <c r="I539" s="400">
        <v>45050</v>
      </c>
      <c r="J539" s="583" t="s">
        <v>3595</v>
      </c>
      <c r="K539" s="399">
        <v>410</v>
      </c>
      <c r="L539" s="398">
        <v>470</v>
      </c>
      <c r="M539" s="397" t="s">
        <v>50</v>
      </c>
      <c r="N539" s="399">
        <v>360</v>
      </c>
      <c r="O539" s="398">
        <v>420</v>
      </c>
      <c r="P539" s="397" t="s">
        <v>50</v>
      </c>
      <c r="Q539" s="583" t="s">
        <v>3595</v>
      </c>
      <c r="R539" s="396">
        <v>6570</v>
      </c>
      <c r="S539" s="484">
        <v>60</v>
      </c>
      <c r="T539" s="1082"/>
      <c r="V539" s="593">
        <v>349300</v>
      </c>
      <c r="W539" s="1032"/>
      <c r="X539" s="596">
        <v>3490</v>
      </c>
      <c r="Y539" s="485"/>
      <c r="Z539" s="1035"/>
      <c r="AA539" s="596"/>
      <c r="AB539" s="1032" t="s">
        <v>3595</v>
      </c>
      <c r="AC539" s="1213">
        <v>11690</v>
      </c>
      <c r="AD539" s="496"/>
      <c r="AE539" s="1032" t="s">
        <v>3595</v>
      </c>
      <c r="AF539" s="1198">
        <v>40</v>
      </c>
      <c r="AG539" s="1194" t="s">
        <v>3595</v>
      </c>
      <c r="AH539" s="483" t="s">
        <v>58</v>
      </c>
      <c r="AI539" s="482">
        <v>3100</v>
      </c>
      <c r="AJ539" s="481">
        <v>3400</v>
      </c>
      <c r="AK539" s="471">
        <v>2100</v>
      </c>
      <c r="AL539" s="469">
        <v>2100</v>
      </c>
      <c r="AM539" s="1194" t="s">
        <v>3595</v>
      </c>
      <c r="AN539" s="483" t="s">
        <v>57</v>
      </c>
      <c r="AO539" s="482">
        <v>7100</v>
      </c>
      <c r="AP539" s="481">
        <v>7900</v>
      </c>
      <c r="AQ539" s="468">
        <v>4900</v>
      </c>
      <c r="AR539" s="467">
        <v>4900</v>
      </c>
      <c r="AS539" s="1032"/>
      <c r="AT539" s="593">
        <v>6130</v>
      </c>
      <c r="AU539" s="1194" t="s">
        <v>3595</v>
      </c>
      <c r="AV539" s="1209">
        <v>4500</v>
      </c>
      <c r="AW539" s="1032" t="s">
        <v>3595</v>
      </c>
      <c r="AX539" s="1195">
        <v>2620</v>
      </c>
      <c r="AY539" s="1032" t="s">
        <v>3595</v>
      </c>
      <c r="AZ539" s="1198">
        <v>20</v>
      </c>
      <c r="BA539" s="1032"/>
      <c r="BB539" s="593"/>
      <c r="BC539" s="1032" t="s">
        <v>3601</v>
      </c>
      <c r="BD539" s="1202" t="s">
        <v>56</v>
      </c>
      <c r="BE539" s="1032" t="s">
        <v>3601</v>
      </c>
      <c r="BF539" s="390"/>
      <c r="BG539" s="1032" t="s">
        <v>3601</v>
      </c>
      <c r="BH539" s="390"/>
      <c r="BI539" s="1032" t="s">
        <v>3601</v>
      </c>
      <c r="BJ539" s="390"/>
      <c r="BK539" s="1032" t="s">
        <v>3595</v>
      </c>
      <c r="BL539" s="1195">
        <v>2810</v>
      </c>
      <c r="BM539" s="1032" t="s">
        <v>8</v>
      </c>
      <c r="BN539" s="1198">
        <v>20</v>
      </c>
      <c r="BO539" s="1032"/>
      <c r="BP539" s="1202" t="s">
        <v>3693</v>
      </c>
      <c r="BQ539" s="457"/>
      <c r="BR539" s="412"/>
      <c r="BS539" s="581"/>
      <c r="BV539" s="1056"/>
    </row>
    <row r="540" spans="1:74" ht="12.75" customHeight="1">
      <c r="A540" s="1061"/>
      <c r="B540" s="1191"/>
      <c r="C540" s="1077"/>
      <c r="D540" s="478" t="s">
        <v>3469</v>
      </c>
      <c r="E540" s="388"/>
      <c r="F540" s="477">
        <v>50680</v>
      </c>
      <c r="G540" s="476">
        <v>104510</v>
      </c>
      <c r="H540" s="477">
        <v>45050</v>
      </c>
      <c r="I540" s="476">
        <v>98880</v>
      </c>
      <c r="J540" s="583" t="s">
        <v>3595</v>
      </c>
      <c r="K540" s="475">
        <v>470</v>
      </c>
      <c r="L540" s="474">
        <v>930</v>
      </c>
      <c r="M540" s="473" t="s">
        <v>50</v>
      </c>
      <c r="N540" s="475">
        <v>420</v>
      </c>
      <c r="O540" s="474">
        <v>880</v>
      </c>
      <c r="P540" s="473" t="s">
        <v>50</v>
      </c>
      <c r="Q540" s="583" t="s">
        <v>3595</v>
      </c>
      <c r="R540" s="383">
        <v>6570</v>
      </c>
      <c r="S540" s="480">
        <v>60</v>
      </c>
      <c r="T540" s="1082"/>
      <c r="V540" s="488"/>
      <c r="W540" s="1032"/>
      <c r="X540" s="490"/>
      <c r="Y540" s="489"/>
      <c r="Z540" s="1035"/>
      <c r="AA540" s="488"/>
      <c r="AB540" s="1032"/>
      <c r="AC540" s="1214"/>
      <c r="AD540" s="495">
        <v>10010</v>
      </c>
      <c r="AE540" s="1032"/>
      <c r="AF540" s="1199"/>
      <c r="AG540" s="1194"/>
      <c r="AH540" s="429" t="s">
        <v>55</v>
      </c>
      <c r="AI540" s="470">
        <v>3000</v>
      </c>
      <c r="AJ540" s="469">
        <v>3300</v>
      </c>
      <c r="AK540" s="471">
        <v>2100</v>
      </c>
      <c r="AL540" s="469">
        <v>2100</v>
      </c>
      <c r="AM540" s="1194"/>
      <c r="AN540" s="429" t="s">
        <v>54</v>
      </c>
      <c r="AO540" s="470">
        <v>3900</v>
      </c>
      <c r="AP540" s="469">
        <v>4300</v>
      </c>
      <c r="AQ540" s="468">
        <v>2700</v>
      </c>
      <c r="AR540" s="467">
        <v>2700</v>
      </c>
      <c r="AS540" s="1032"/>
      <c r="AT540" s="488"/>
      <c r="AU540" s="1194"/>
      <c r="AV540" s="1210"/>
      <c r="AW540" s="1032"/>
      <c r="AX540" s="1196"/>
      <c r="AY540" s="1032"/>
      <c r="AZ540" s="1199"/>
      <c r="BA540" s="1032"/>
      <c r="BB540" s="488"/>
      <c r="BC540" s="1032"/>
      <c r="BD540" s="1203"/>
      <c r="BE540" s="1032"/>
      <c r="BF540" s="479">
        <v>1590</v>
      </c>
      <c r="BG540" s="1032"/>
      <c r="BH540" s="479">
        <v>4930</v>
      </c>
      <c r="BI540" s="1032"/>
      <c r="BJ540" s="479">
        <v>2910</v>
      </c>
      <c r="BK540" s="1032"/>
      <c r="BL540" s="1196"/>
      <c r="BM540" s="1032"/>
      <c r="BN540" s="1199"/>
      <c r="BO540" s="1032"/>
      <c r="BP540" s="1203"/>
      <c r="BQ540" s="457"/>
      <c r="BR540" s="412"/>
      <c r="BS540" s="581"/>
      <c r="BV540" s="1056"/>
    </row>
    <row r="541" spans="1:74" ht="12.75" customHeight="1">
      <c r="A541" s="1061"/>
      <c r="B541" s="1191"/>
      <c r="C541" s="1204" t="s">
        <v>53</v>
      </c>
      <c r="D541" s="478" t="s">
        <v>3520</v>
      </c>
      <c r="E541" s="388"/>
      <c r="F541" s="477">
        <v>104510</v>
      </c>
      <c r="G541" s="476">
        <v>170260</v>
      </c>
      <c r="H541" s="477">
        <v>98880</v>
      </c>
      <c r="I541" s="476">
        <v>164630</v>
      </c>
      <c r="J541" s="583" t="s">
        <v>3595</v>
      </c>
      <c r="K541" s="475">
        <v>930</v>
      </c>
      <c r="L541" s="474">
        <v>1590</v>
      </c>
      <c r="M541" s="473" t="s">
        <v>50</v>
      </c>
      <c r="N541" s="475">
        <v>880</v>
      </c>
      <c r="O541" s="474">
        <v>1540</v>
      </c>
      <c r="P541" s="473" t="s">
        <v>50</v>
      </c>
      <c r="Q541" s="380"/>
      <c r="R541" s="392"/>
      <c r="S541" s="455"/>
      <c r="T541" s="1082"/>
      <c r="V541" s="593" t="s">
        <v>72</v>
      </c>
      <c r="W541" s="1032"/>
      <c r="X541" s="596" t="s">
        <v>72</v>
      </c>
      <c r="Y541" s="602"/>
      <c r="Z541" s="1035"/>
      <c r="AA541" s="593"/>
      <c r="AB541" s="1032" t="s">
        <v>3595</v>
      </c>
      <c r="AC541" s="1211">
        <v>10010</v>
      </c>
      <c r="AD541" s="493"/>
      <c r="AE541" s="1032"/>
      <c r="AF541" s="1199">
        <v>0</v>
      </c>
      <c r="AG541" s="1194"/>
      <c r="AH541" s="429" t="s">
        <v>52</v>
      </c>
      <c r="AI541" s="470">
        <v>2800</v>
      </c>
      <c r="AJ541" s="469">
        <v>3100</v>
      </c>
      <c r="AK541" s="471">
        <v>1900</v>
      </c>
      <c r="AL541" s="469">
        <v>1900</v>
      </c>
      <c r="AM541" s="1194"/>
      <c r="AN541" s="429" t="s">
        <v>51</v>
      </c>
      <c r="AO541" s="470">
        <v>3400</v>
      </c>
      <c r="AP541" s="469">
        <v>3800</v>
      </c>
      <c r="AQ541" s="468">
        <v>2300</v>
      </c>
      <c r="AR541" s="467">
        <v>2300</v>
      </c>
      <c r="AS541" s="1032"/>
      <c r="AT541" s="593" t="s">
        <v>18</v>
      </c>
      <c r="AU541" s="485"/>
      <c r="AV541" s="571"/>
      <c r="AW541" s="1032"/>
      <c r="AX541" s="1196"/>
      <c r="AY541" s="1032"/>
      <c r="AZ541" s="1199"/>
      <c r="BA541" s="1032"/>
      <c r="BB541" s="593"/>
      <c r="BC541" s="1032"/>
      <c r="BD541" s="1206">
        <v>7.0000000000000007E-2</v>
      </c>
      <c r="BE541" s="1032"/>
      <c r="BF541" s="466">
        <v>10</v>
      </c>
      <c r="BG541" s="1032"/>
      <c r="BH541" s="466">
        <v>40</v>
      </c>
      <c r="BI541" s="1032"/>
      <c r="BJ541" s="466">
        <v>20</v>
      </c>
      <c r="BK541" s="1032"/>
      <c r="BL541" s="1196"/>
      <c r="BM541" s="1032"/>
      <c r="BN541" s="1199"/>
      <c r="BO541" s="1032"/>
      <c r="BP541" s="1206">
        <v>0.89</v>
      </c>
      <c r="BQ541" s="457"/>
      <c r="BR541" s="412"/>
      <c r="BS541" s="581"/>
      <c r="BV541" s="1056"/>
    </row>
    <row r="542" spans="1:74" ht="12.75" customHeight="1">
      <c r="A542" s="1061"/>
      <c r="B542" s="1191"/>
      <c r="C542" s="1205"/>
      <c r="D542" s="389" t="s">
        <v>3519</v>
      </c>
      <c r="E542" s="388"/>
      <c r="F542" s="387">
        <v>170260</v>
      </c>
      <c r="G542" s="386"/>
      <c r="H542" s="387">
        <v>164630</v>
      </c>
      <c r="I542" s="386"/>
      <c r="J542" s="583" t="s">
        <v>3595</v>
      </c>
      <c r="K542" s="383">
        <v>1590</v>
      </c>
      <c r="L542" s="385"/>
      <c r="M542" s="384" t="s">
        <v>50</v>
      </c>
      <c r="N542" s="383">
        <v>1540</v>
      </c>
      <c r="O542" s="385"/>
      <c r="P542" s="384" t="s">
        <v>50</v>
      </c>
      <c r="Q542" s="380"/>
      <c r="R542" s="392"/>
      <c r="S542" s="487"/>
      <c r="T542" s="1082"/>
      <c r="V542" s="593">
        <v>382000</v>
      </c>
      <c r="W542" s="1032"/>
      <c r="X542" s="596">
        <v>3820</v>
      </c>
      <c r="Y542" s="485"/>
      <c r="Z542" s="1035"/>
      <c r="AA542" s="596"/>
      <c r="AB542" s="1032"/>
      <c r="AC542" s="1212"/>
      <c r="AD542" s="492"/>
      <c r="AE542" s="1032"/>
      <c r="AF542" s="1200"/>
      <c r="AG542" s="1194"/>
      <c r="AH542" s="586" t="s">
        <v>49</v>
      </c>
      <c r="AI542" s="462">
        <v>2700</v>
      </c>
      <c r="AJ542" s="461">
        <v>2900</v>
      </c>
      <c r="AK542" s="463">
        <v>1800</v>
      </c>
      <c r="AL542" s="461">
        <v>1800</v>
      </c>
      <c r="AM542" s="1194"/>
      <c r="AN542" s="586" t="s">
        <v>48</v>
      </c>
      <c r="AO542" s="462">
        <v>3000</v>
      </c>
      <c r="AP542" s="461">
        <v>3400</v>
      </c>
      <c r="AQ542" s="460">
        <v>2100</v>
      </c>
      <c r="AR542" s="459">
        <v>2100</v>
      </c>
      <c r="AS542" s="1032"/>
      <c r="AT542" s="593">
        <v>5220</v>
      </c>
      <c r="AU542" s="485"/>
      <c r="AV542" s="414"/>
      <c r="AW542" s="1032"/>
      <c r="AX542" s="1197"/>
      <c r="AY542" s="1032"/>
      <c r="AZ542" s="1200"/>
      <c r="BA542" s="1032"/>
      <c r="BB542" s="593"/>
      <c r="BC542" s="1032"/>
      <c r="BD542" s="1207"/>
      <c r="BE542" s="1032"/>
      <c r="BF542" s="604"/>
      <c r="BG542" s="1032"/>
      <c r="BH542" s="458" t="s">
        <v>3692</v>
      </c>
      <c r="BI542" s="1032"/>
      <c r="BJ542" s="458" t="s">
        <v>3692</v>
      </c>
      <c r="BK542" s="1032"/>
      <c r="BL542" s="1197"/>
      <c r="BM542" s="1032"/>
      <c r="BN542" s="1200"/>
      <c r="BO542" s="1032"/>
      <c r="BP542" s="1206"/>
      <c r="BQ542" s="457"/>
      <c r="BR542" s="412"/>
      <c r="BS542" s="581"/>
      <c r="BV542" s="1056"/>
    </row>
    <row r="543" spans="1:74" ht="12.75" customHeight="1">
      <c r="A543" s="1061"/>
      <c r="B543" s="1190" t="s">
        <v>3530</v>
      </c>
      <c r="C543" s="1076" t="s">
        <v>59</v>
      </c>
      <c r="D543" s="402" t="s">
        <v>3470</v>
      </c>
      <c r="E543" s="388"/>
      <c r="F543" s="401">
        <v>40940</v>
      </c>
      <c r="G543" s="400">
        <v>47510</v>
      </c>
      <c r="H543" s="401">
        <v>35940</v>
      </c>
      <c r="I543" s="400">
        <v>42510</v>
      </c>
      <c r="J543" s="583" t="s">
        <v>3595</v>
      </c>
      <c r="K543" s="399">
        <v>380</v>
      </c>
      <c r="L543" s="398">
        <v>440</v>
      </c>
      <c r="M543" s="397" t="s">
        <v>50</v>
      </c>
      <c r="N543" s="399">
        <v>330</v>
      </c>
      <c r="O543" s="398">
        <v>390</v>
      </c>
      <c r="P543" s="397" t="s">
        <v>50</v>
      </c>
      <c r="Q543" s="583" t="s">
        <v>3595</v>
      </c>
      <c r="R543" s="396">
        <v>6570</v>
      </c>
      <c r="S543" s="484">
        <v>60</v>
      </c>
      <c r="T543" s="1082"/>
      <c r="V543" s="488"/>
      <c r="W543" s="1032"/>
      <c r="X543" s="490"/>
      <c r="Y543" s="489"/>
      <c r="Z543" s="1035"/>
      <c r="AA543" s="488"/>
      <c r="AB543" s="1032" t="s">
        <v>3595</v>
      </c>
      <c r="AC543" s="1213">
        <v>11140</v>
      </c>
      <c r="AD543" s="496"/>
      <c r="AE543" s="1032" t="s">
        <v>3595</v>
      </c>
      <c r="AF543" s="1198">
        <v>40</v>
      </c>
      <c r="AG543" s="1194" t="s">
        <v>3595</v>
      </c>
      <c r="AH543" s="483" t="s">
        <v>58</v>
      </c>
      <c r="AI543" s="482">
        <v>2700</v>
      </c>
      <c r="AJ543" s="481">
        <v>3000</v>
      </c>
      <c r="AK543" s="471">
        <v>1900</v>
      </c>
      <c r="AL543" s="469">
        <v>1900</v>
      </c>
      <c r="AM543" s="1194" t="s">
        <v>3595</v>
      </c>
      <c r="AN543" s="483" t="s">
        <v>57</v>
      </c>
      <c r="AO543" s="482">
        <v>6300</v>
      </c>
      <c r="AP543" s="481">
        <v>7100</v>
      </c>
      <c r="AQ543" s="468">
        <v>4400</v>
      </c>
      <c r="AR543" s="467">
        <v>4400</v>
      </c>
      <c r="AS543" s="1032"/>
      <c r="AT543" s="488"/>
      <c r="AU543" s="1194" t="s">
        <v>3595</v>
      </c>
      <c r="AV543" s="1209">
        <v>4500</v>
      </c>
      <c r="AW543" s="1032" t="s">
        <v>3595</v>
      </c>
      <c r="AX543" s="1195">
        <v>2340</v>
      </c>
      <c r="AY543" s="1032" t="s">
        <v>3595</v>
      </c>
      <c r="AZ543" s="1198">
        <v>20</v>
      </c>
      <c r="BA543" s="1032"/>
      <c r="BB543" s="488"/>
      <c r="BC543" s="1032" t="s">
        <v>3601</v>
      </c>
      <c r="BD543" s="1202" t="s">
        <v>56</v>
      </c>
      <c r="BE543" s="1032" t="s">
        <v>3601</v>
      </c>
      <c r="BF543" s="390"/>
      <c r="BG543" s="1032" t="s">
        <v>3601</v>
      </c>
      <c r="BH543" s="390"/>
      <c r="BI543" s="1032" t="s">
        <v>3601</v>
      </c>
      <c r="BJ543" s="390"/>
      <c r="BK543" s="1032" t="s">
        <v>3595</v>
      </c>
      <c r="BL543" s="1195">
        <v>2500</v>
      </c>
      <c r="BM543" s="1032" t="s">
        <v>8</v>
      </c>
      <c r="BN543" s="1198">
        <v>20</v>
      </c>
      <c r="BO543" s="1032"/>
      <c r="BP543" s="1202" t="s">
        <v>3693</v>
      </c>
      <c r="BQ543" s="457"/>
      <c r="BR543" s="412"/>
      <c r="BS543" s="581"/>
      <c r="BV543" s="1056"/>
    </row>
    <row r="544" spans="1:74" ht="12.75" customHeight="1">
      <c r="A544" s="1061"/>
      <c r="B544" s="1191"/>
      <c r="C544" s="1077"/>
      <c r="D544" s="478" t="s">
        <v>3469</v>
      </c>
      <c r="E544" s="388"/>
      <c r="F544" s="477">
        <v>47510</v>
      </c>
      <c r="G544" s="476">
        <v>101340</v>
      </c>
      <c r="H544" s="477">
        <v>42510</v>
      </c>
      <c r="I544" s="476">
        <v>96340</v>
      </c>
      <c r="J544" s="583" t="s">
        <v>3595</v>
      </c>
      <c r="K544" s="475">
        <v>440</v>
      </c>
      <c r="L544" s="474">
        <v>900</v>
      </c>
      <c r="M544" s="473" t="s">
        <v>50</v>
      </c>
      <c r="N544" s="475">
        <v>390</v>
      </c>
      <c r="O544" s="474">
        <v>850</v>
      </c>
      <c r="P544" s="473" t="s">
        <v>50</v>
      </c>
      <c r="Q544" s="583" t="s">
        <v>3595</v>
      </c>
      <c r="R544" s="383">
        <v>6570</v>
      </c>
      <c r="S544" s="480">
        <v>60</v>
      </c>
      <c r="T544" s="1082"/>
      <c r="V544" s="593" t="s">
        <v>71</v>
      </c>
      <c r="W544" s="1032"/>
      <c r="X544" s="596" t="s">
        <v>71</v>
      </c>
      <c r="Y544" s="602"/>
      <c r="Z544" s="1035"/>
      <c r="AA544" s="593" t="s">
        <v>70</v>
      </c>
      <c r="AB544" s="1032"/>
      <c r="AC544" s="1214"/>
      <c r="AD544" s="495">
        <v>9460</v>
      </c>
      <c r="AE544" s="1032"/>
      <c r="AF544" s="1199"/>
      <c r="AG544" s="1194"/>
      <c r="AH544" s="429" t="s">
        <v>55</v>
      </c>
      <c r="AI544" s="470">
        <v>2600</v>
      </c>
      <c r="AJ544" s="469">
        <v>2900</v>
      </c>
      <c r="AK544" s="471">
        <v>1800</v>
      </c>
      <c r="AL544" s="469">
        <v>1800</v>
      </c>
      <c r="AM544" s="1194"/>
      <c r="AN544" s="429" t="s">
        <v>54</v>
      </c>
      <c r="AO544" s="470">
        <v>3500</v>
      </c>
      <c r="AP544" s="469">
        <v>3900</v>
      </c>
      <c r="AQ544" s="468">
        <v>2400</v>
      </c>
      <c r="AR544" s="467">
        <v>2400</v>
      </c>
      <c r="AS544" s="1032"/>
      <c r="AT544" s="593" t="s">
        <v>19</v>
      </c>
      <c r="AU544" s="1194"/>
      <c r="AV544" s="1210"/>
      <c r="AW544" s="1032"/>
      <c r="AX544" s="1196"/>
      <c r="AY544" s="1032"/>
      <c r="AZ544" s="1199"/>
      <c r="BA544" s="1032"/>
      <c r="BB544" s="593"/>
      <c r="BC544" s="1032"/>
      <c r="BD544" s="1203"/>
      <c r="BE544" s="1032"/>
      <c r="BF544" s="479">
        <v>1410</v>
      </c>
      <c r="BG544" s="1032"/>
      <c r="BH544" s="479">
        <v>4380</v>
      </c>
      <c r="BI544" s="1032"/>
      <c r="BJ544" s="479">
        <v>2590</v>
      </c>
      <c r="BK544" s="1032"/>
      <c r="BL544" s="1196"/>
      <c r="BM544" s="1032"/>
      <c r="BN544" s="1199"/>
      <c r="BO544" s="1032"/>
      <c r="BP544" s="1203"/>
      <c r="BQ544" s="457"/>
      <c r="BR544" s="412"/>
      <c r="BS544" s="581"/>
      <c r="BV544" s="1056"/>
    </row>
    <row r="545" spans="1:74" ht="12.75" customHeight="1">
      <c r="A545" s="1061"/>
      <c r="B545" s="1191"/>
      <c r="C545" s="1204" t="s">
        <v>53</v>
      </c>
      <c r="D545" s="478" t="s">
        <v>3520</v>
      </c>
      <c r="E545" s="388"/>
      <c r="F545" s="477">
        <v>101340</v>
      </c>
      <c r="G545" s="476">
        <v>167090</v>
      </c>
      <c r="H545" s="477">
        <v>96340</v>
      </c>
      <c r="I545" s="476">
        <v>162090</v>
      </c>
      <c r="J545" s="583" t="s">
        <v>3595</v>
      </c>
      <c r="K545" s="475">
        <v>900</v>
      </c>
      <c r="L545" s="474">
        <v>1560</v>
      </c>
      <c r="M545" s="473" t="s">
        <v>50</v>
      </c>
      <c r="N545" s="475">
        <v>850</v>
      </c>
      <c r="O545" s="474">
        <v>1510</v>
      </c>
      <c r="P545" s="473" t="s">
        <v>50</v>
      </c>
      <c r="Q545" s="380"/>
      <c r="R545" s="392"/>
      <c r="S545" s="455"/>
      <c r="T545" s="1082"/>
      <c r="V545" s="593">
        <v>414600</v>
      </c>
      <c r="W545" s="1032"/>
      <c r="X545" s="596">
        <v>4140</v>
      </c>
      <c r="Y545" s="485"/>
      <c r="Z545" s="1035"/>
      <c r="AA545" s="494" t="s">
        <v>69</v>
      </c>
      <c r="AB545" s="1032" t="s">
        <v>3595</v>
      </c>
      <c r="AC545" s="1211">
        <v>9460</v>
      </c>
      <c r="AD545" s="493"/>
      <c r="AE545" s="1032"/>
      <c r="AF545" s="1199">
        <v>0</v>
      </c>
      <c r="AG545" s="1194"/>
      <c r="AH545" s="429" t="s">
        <v>52</v>
      </c>
      <c r="AI545" s="470">
        <v>2500</v>
      </c>
      <c r="AJ545" s="469">
        <v>2700</v>
      </c>
      <c r="AK545" s="471">
        <v>1700</v>
      </c>
      <c r="AL545" s="469">
        <v>1700</v>
      </c>
      <c r="AM545" s="1194"/>
      <c r="AN545" s="429" t="s">
        <v>51</v>
      </c>
      <c r="AO545" s="470">
        <v>3000</v>
      </c>
      <c r="AP545" s="469">
        <v>3400</v>
      </c>
      <c r="AQ545" s="468">
        <v>2100</v>
      </c>
      <c r="AR545" s="467">
        <v>2100</v>
      </c>
      <c r="AS545" s="1032"/>
      <c r="AT545" s="593">
        <v>4660</v>
      </c>
      <c r="AU545" s="485"/>
      <c r="AV545" s="571"/>
      <c r="AW545" s="1032"/>
      <c r="AX545" s="1196"/>
      <c r="AY545" s="1032"/>
      <c r="AZ545" s="1199"/>
      <c r="BA545" s="1032"/>
      <c r="BB545" s="1208" t="s">
        <v>3696</v>
      </c>
      <c r="BC545" s="1032"/>
      <c r="BD545" s="1206">
        <v>7.0000000000000007E-2</v>
      </c>
      <c r="BE545" s="1032"/>
      <c r="BF545" s="466">
        <v>10</v>
      </c>
      <c r="BG545" s="1032"/>
      <c r="BH545" s="466">
        <v>40</v>
      </c>
      <c r="BI545" s="1032"/>
      <c r="BJ545" s="466">
        <v>20</v>
      </c>
      <c r="BK545" s="1032"/>
      <c r="BL545" s="1196"/>
      <c r="BM545" s="1032"/>
      <c r="BN545" s="1199"/>
      <c r="BO545" s="1032"/>
      <c r="BP545" s="1206">
        <v>0.91</v>
      </c>
      <c r="BQ545" s="457"/>
      <c r="BR545" s="412"/>
      <c r="BS545" s="581"/>
      <c r="BV545" s="1056"/>
    </row>
    <row r="546" spans="1:74" ht="12.75" customHeight="1">
      <c r="A546" s="1061"/>
      <c r="B546" s="1191"/>
      <c r="C546" s="1205"/>
      <c r="D546" s="389" t="s">
        <v>3519</v>
      </c>
      <c r="E546" s="388"/>
      <c r="F546" s="387">
        <v>167090</v>
      </c>
      <c r="G546" s="386"/>
      <c r="H546" s="387">
        <v>162090</v>
      </c>
      <c r="I546" s="386"/>
      <c r="J546" s="583" t="s">
        <v>3595</v>
      </c>
      <c r="K546" s="383">
        <v>1560</v>
      </c>
      <c r="L546" s="385"/>
      <c r="M546" s="384" t="s">
        <v>50</v>
      </c>
      <c r="N546" s="383">
        <v>1510</v>
      </c>
      <c r="O546" s="385"/>
      <c r="P546" s="384" t="s">
        <v>50</v>
      </c>
      <c r="Q546" s="380"/>
      <c r="R546" s="392"/>
      <c r="S546" s="487"/>
      <c r="T546" s="1082"/>
      <c r="V546" s="488"/>
      <c r="W546" s="1032"/>
      <c r="X546" s="490"/>
      <c r="Y546" s="489"/>
      <c r="Z546" s="1035"/>
      <c r="AA546" s="488"/>
      <c r="AB546" s="1032"/>
      <c r="AC546" s="1212"/>
      <c r="AD546" s="492"/>
      <c r="AE546" s="1032"/>
      <c r="AF546" s="1200"/>
      <c r="AG546" s="1194"/>
      <c r="AH546" s="586" t="s">
        <v>49</v>
      </c>
      <c r="AI546" s="462">
        <v>2400</v>
      </c>
      <c r="AJ546" s="461">
        <v>2600</v>
      </c>
      <c r="AK546" s="463">
        <v>1600</v>
      </c>
      <c r="AL546" s="461">
        <v>1600</v>
      </c>
      <c r="AM546" s="1194"/>
      <c r="AN546" s="586" t="s">
        <v>48</v>
      </c>
      <c r="AO546" s="462">
        <v>2700</v>
      </c>
      <c r="AP546" s="461">
        <v>3000</v>
      </c>
      <c r="AQ546" s="460">
        <v>1900</v>
      </c>
      <c r="AR546" s="459">
        <v>1900</v>
      </c>
      <c r="AS546" s="1032"/>
      <c r="AT546" s="488"/>
      <c r="AU546" s="485"/>
      <c r="AV546" s="414"/>
      <c r="AW546" s="1032"/>
      <c r="AX546" s="1197"/>
      <c r="AY546" s="1032"/>
      <c r="AZ546" s="1200"/>
      <c r="BA546" s="1032"/>
      <c r="BB546" s="1208"/>
      <c r="BC546" s="1032"/>
      <c r="BD546" s="1207"/>
      <c r="BE546" s="1032"/>
      <c r="BF546" s="604"/>
      <c r="BG546" s="1032"/>
      <c r="BH546" s="458" t="s">
        <v>3692</v>
      </c>
      <c r="BI546" s="1032"/>
      <c r="BJ546" s="458" t="s">
        <v>3692</v>
      </c>
      <c r="BK546" s="1032"/>
      <c r="BL546" s="1197"/>
      <c r="BM546" s="1032"/>
      <c r="BN546" s="1200"/>
      <c r="BO546" s="1032"/>
      <c r="BP546" s="1206"/>
      <c r="BQ546" s="457"/>
      <c r="BR546" s="412"/>
      <c r="BS546" s="581"/>
      <c r="BV546" s="1056"/>
    </row>
    <row r="547" spans="1:74" ht="12.75" customHeight="1">
      <c r="A547" s="1061"/>
      <c r="B547" s="1190" t="s">
        <v>3529</v>
      </c>
      <c r="C547" s="1076" t="s">
        <v>59</v>
      </c>
      <c r="D547" s="402" t="s">
        <v>3470</v>
      </c>
      <c r="E547" s="388"/>
      <c r="F547" s="401">
        <v>35650</v>
      </c>
      <c r="G547" s="400">
        <v>42220</v>
      </c>
      <c r="H547" s="401">
        <v>31150</v>
      </c>
      <c r="I547" s="400">
        <v>37720</v>
      </c>
      <c r="J547" s="583" t="s">
        <v>3595</v>
      </c>
      <c r="K547" s="399">
        <v>330</v>
      </c>
      <c r="L547" s="398">
        <v>390</v>
      </c>
      <c r="M547" s="397" t="s">
        <v>50</v>
      </c>
      <c r="N547" s="399">
        <v>280</v>
      </c>
      <c r="O547" s="398">
        <v>340</v>
      </c>
      <c r="P547" s="397" t="s">
        <v>50</v>
      </c>
      <c r="Q547" s="583" t="s">
        <v>3595</v>
      </c>
      <c r="R547" s="396">
        <v>6570</v>
      </c>
      <c r="S547" s="484">
        <v>60</v>
      </c>
      <c r="T547" s="1082"/>
      <c r="V547" s="593" t="s">
        <v>68</v>
      </c>
      <c r="W547" s="1032"/>
      <c r="X547" s="596" t="s">
        <v>68</v>
      </c>
      <c r="Y547" s="602"/>
      <c r="Z547" s="1035"/>
      <c r="AA547" s="593"/>
      <c r="AB547" s="1192"/>
      <c r="AC547" s="392"/>
      <c r="AD547" s="392"/>
      <c r="AE547" s="1082"/>
      <c r="AF547" s="491"/>
      <c r="AG547" s="1193" t="s">
        <v>3595</v>
      </c>
      <c r="AH547" s="483" t="s">
        <v>58</v>
      </c>
      <c r="AI547" s="482">
        <v>2500</v>
      </c>
      <c r="AJ547" s="481">
        <v>2700</v>
      </c>
      <c r="AK547" s="471">
        <v>1700</v>
      </c>
      <c r="AL547" s="469">
        <v>1700</v>
      </c>
      <c r="AM547" s="1194" t="s">
        <v>3595</v>
      </c>
      <c r="AN547" s="483" t="s">
        <v>57</v>
      </c>
      <c r="AO547" s="482">
        <v>5500</v>
      </c>
      <c r="AP547" s="481">
        <v>6200</v>
      </c>
      <c r="AQ547" s="468">
        <v>3900</v>
      </c>
      <c r="AR547" s="467">
        <v>3900</v>
      </c>
      <c r="AS547" s="1032"/>
      <c r="AT547" s="593" t="s">
        <v>20</v>
      </c>
      <c r="AU547" s="1194" t="s">
        <v>3595</v>
      </c>
      <c r="AV547" s="1209">
        <v>4500</v>
      </c>
      <c r="AW547" s="1032" t="s">
        <v>3595</v>
      </c>
      <c r="AX547" s="1195">
        <v>2100</v>
      </c>
      <c r="AY547" s="1032" t="s">
        <v>3595</v>
      </c>
      <c r="AZ547" s="1198">
        <v>20</v>
      </c>
      <c r="BA547" s="1032"/>
      <c r="BB547" s="1215">
        <v>0.1</v>
      </c>
      <c r="BC547" s="1032" t="s">
        <v>3601</v>
      </c>
      <c r="BD547" s="1202" t="s">
        <v>56</v>
      </c>
      <c r="BE547" s="1032" t="s">
        <v>3601</v>
      </c>
      <c r="BF547" s="390"/>
      <c r="BG547" s="1032" t="s">
        <v>3601</v>
      </c>
      <c r="BH547" s="390"/>
      <c r="BI547" s="1032" t="s">
        <v>3601</v>
      </c>
      <c r="BJ547" s="390"/>
      <c r="BK547" s="1032" t="s">
        <v>3595</v>
      </c>
      <c r="BL547" s="1195">
        <v>2250</v>
      </c>
      <c r="BM547" s="1032" t="s">
        <v>8</v>
      </c>
      <c r="BN547" s="1198">
        <v>20</v>
      </c>
      <c r="BO547" s="1032"/>
      <c r="BP547" s="1202" t="s">
        <v>3693</v>
      </c>
      <c r="BQ547" s="457"/>
      <c r="BR547" s="412"/>
      <c r="BS547" s="581"/>
      <c r="BV547" s="1056"/>
    </row>
    <row r="548" spans="1:74" ht="12.75" customHeight="1">
      <c r="A548" s="1061"/>
      <c r="B548" s="1191"/>
      <c r="C548" s="1077"/>
      <c r="D548" s="478" t="s">
        <v>3469</v>
      </c>
      <c r="E548" s="388"/>
      <c r="F548" s="477">
        <v>42220</v>
      </c>
      <c r="G548" s="476">
        <v>96050</v>
      </c>
      <c r="H548" s="477">
        <v>37720</v>
      </c>
      <c r="I548" s="476">
        <v>91550</v>
      </c>
      <c r="J548" s="583" t="s">
        <v>3595</v>
      </c>
      <c r="K548" s="475">
        <v>390</v>
      </c>
      <c r="L548" s="474">
        <v>850</v>
      </c>
      <c r="M548" s="473" t="s">
        <v>50</v>
      </c>
      <c r="N548" s="475">
        <v>340</v>
      </c>
      <c r="O548" s="474">
        <v>800</v>
      </c>
      <c r="P548" s="473" t="s">
        <v>50</v>
      </c>
      <c r="Q548" s="583" t="s">
        <v>3595</v>
      </c>
      <c r="R548" s="383">
        <v>6570</v>
      </c>
      <c r="S548" s="480">
        <v>60</v>
      </c>
      <c r="T548" s="1082"/>
      <c r="V548" s="593">
        <v>447300</v>
      </c>
      <c r="W548" s="1032"/>
      <c r="X548" s="596">
        <v>4470</v>
      </c>
      <c r="Y548" s="485"/>
      <c r="Z548" s="1035"/>
      <c r="AA548" s="596"/>
      <c r="AB548" s="1192"/>
      <c r="AC548" s="392"/>
      <c r="AD548" s="392"/>
      <c r="AE548" s="1082"/>
      <c r="AF548" s="464"/>
      <c r="AG548" s="1193"/>
      <c r="AH548" s="429" t="s">
        <v>55</v>
      </c>
      <c r="AI548" s="470">
        <v>2400</v>
      </c>
      <c r="AJ548" s="469">
        <v>2600</v>
      </c>
      <c r="AK548" s="471">
        <v>1600</v>
      </c>
      <c r="AL548" s="469">
        <v>1600</v>
      </c>
      <c r="AM548" s="1194"/>
      <c r="AN548" s="429" t="s">
        <v>54</v>
      </c>
      <c r="AO548" s="470">
        <v>3000</v>
      </c>
      <c r="AP548" s="469">
        <v>3400</v>
      </c>
      <c r="AQ548" s="468">
        <v>2100</v>
      </c>
      <c r="AR548" s="467">
        <v>2100</v>
      </c>
      <c r="AS548" s="1032"/>
      <c r="AT548" s="593">
        <v>4250</v>
      </c>
      <c r="AU548" s="1194"/>
      <c r="AV548" s="1210"/>
      <c r="AW548" s="1032"/>
      <c r="AX548" s="1196"/>
      <c r="AY548" s="1032"/>
      <c r="AZ548" s="1199"/>
      <c r="BA548" s="1032"/>
      <c r="BB548" s="1215"/>
      <c r="BC548" s="1032"/>
      <c r="BD548" s="1203"/>
      <c r="BE548" s="1032"/>
      <c r="BF548" s="479">
        <v>1270</v>
      </c>
      <c r="BG548" s="1032"/>
      <c r="BH548" s="479">
        <v>3940</v>
      </c>
      <c r="BI548" s="1032"/>
      <c r="BJ548" s="479">
        <v>2330</v>
      </c>
      <c r="BK548" s="1032"/>
      <c r="BL548" s="1196"/>
      <c r="BM548" s="1032"/>
      <c r="BN548" s="1199"/>
      <c r="BO548" s="1032"/>
      <c r="BP548" s="1203"/>
      <c r="BQ548" s="457"/>
      <c r="BR548" s="412"/>
      <c r="BS548" s="581"/>
      <c r="BV548" s="1056"/>
    </row>
    <row r="549" spans="1:74" ht="12.75" customHeight="1">
      <c r="A549" s="1061"/>
      <c r="B549" s="1191"/>
      <c r="C549" s="1204" t="s">
        <v>53</v>
      </c>
      <c r="D549" s="478" t="s">
        <v>3520</v>
      </c>
      <c r="E549" s="388"/>
      <c r="F549" s="477">
        <v>96050</v>
      </c>
      <c r="G549" s="476">
        <v>161800</v>
      </c>
      <c r="H549" s="477">
        <v>91550</v>
      </c>
      <c r="I549" s="476">
        <v>157300</v>
      </c>
      <c r="J549" s="583" t="s">
        <v>3595</v>
      </c>
      <c r="K549" s="475">
        <v>850</v>
      </c>
      <c r="L549" s="474">
        <v>1510</v>
      </c>
      <c r="M549" s="473" t="s">
        <v>50</v>
      </c>
      <c r="N549" s="475">
        <v>800</v>
      </c>
      <c r="O549" s="474">
        <v>1460</v>
      </c>
      <c r="P549" s="473" t="s">
        <v>50</v>
      </c>
      <c r="Q549" s="380"/>
      <c r="R549" s="392"/>
      <c r="S549" s="455"/>
      <c r="T549" s="1082"/>
      <c r="V549" s="488"/>
      <c r="W549" s="1032"/>
      <c r="X549" s="490"/>
      <c r="Y549" s="489"/>
      <c r="Z549" s="1035"/>
      <c r="AA549" s="488"/>
      <c r="AB549" s="1192"/>
      <c r="AC549" s="392"/>
      <c r="AD549" s="392"/>
      <c r="AE549" s="1082"/>
      <c r="AF549" s="464"/>
      <c r="AG549" s="1193"/>
      <c r="AH549" s="429" t="s">
        <v>52</v>
      </c>
      <c r="AI549" s="470">
        <v>2200</v>
      </c>
      <c r="AJ549" s="469">
        <v>2400</v>
      </c>
      <c r="AK549" s="471">
        <v>1500</v>
      </c>
      <c r="AL549" s="469">
        <v>1500</v>
      </c>
      <c r="AM549" s="1194"/>
      <c r="AN549" s="429" t="s">
        <v>51</v>
      </c>
      <c r="AO549" s="470">
        <v>2600</v>
      </c>
      <c r="AP549" s="469">
        <v>2900</v>
      </c>
      <c r="AQ549" s="468">
        <v>1800</v>
      </c>
      <c r="AR549" s="467">
        <v>1800</v>
      </c>
      <c r="AS549" s="1032"/>
      <c r="AT549" s="488"/>
      <c r="AU549" s="485"/>
      <c r="AV549" s="571"/>
      <c r="AW549" s="1032"/>
      <c r="AX549" s="1196"/>
      <c r="AY549" s="1032"/>
      <c r="AZ549" s="1199"/>
      <c r="BA549" s="1032"/>
      <c r="BB549" s="488"/>
      <c r="BC549" s="1032"/>
      <c r="BD549" s="1206">
        <v>7.0000000000000007E-2</v>
      </c>
      <c r="BE549" s="1032"/>
      <c r="BF549" s="466">
        <v>10</v>
      </c>
      <c r="BG549" s="1032"/>
      <c r="BH549" s="466">
        <v>30</v>
      </c>
      <c r="BI549" s="1032"/>
      <c r="BJ549" s="466">
        <v>20</v>
      </c>
      <c r="BK549" s="1032"/>
      <c r="BL549" s="1196"/>
      <c r="BM549" s="1032"/>
      <c r="BN549" s="1199"/>
      <c r="BO549" s="1032"/>
      <c r="BP549" s="1206">
        <v>0.96</v>
      </c>
      <c r="BQ549" s="457"/>
      <c r="BR549" s="412"/>
      <c r="BS549" s="581"/>
      <c r="BV549" s="1056"/>
    </row>
    <row r="550" spans="1:74" ht="12.75" customHeight="1">
      <c r="A550" s="1061"/>
      <c r="B550" s="1191"/>
      <c r="C550" s="1205"/>
      <c r="D550" s="389" t="s">
        <v>3519</v>
      </c>
      <c r="E550" s="388"/>
      <c r="F550" s="387">
        <v>161800</v>
      </c>
      <c r="G550" s="386"/>
      <c r="H550" s="387">
        <v>157300</v>
      </c>
      <c r="I550" s="386"/>
      <c r="J550" s="583" t="s">
        <v>3595</v>
      </c>
      <c r="K550" s="383">
        <v>1510</v>
      </c>
      <c r="L550" s="385"/>
      <c r="M550" s="384" t="s">
        <v>50</v>
      </c>
      <c r="N550" s="383">
        <v>1460</v>
      </c>
      <c r="O550" s="385"/>
      <c r="P550" s="384" t="s">
        <v>50</v>
      </c>
      <c r="Q550" s="380"/>
      <c r="R550" s="392"/>
      <c r="S550" s="487"/>
      <c r="T550" s="1082"/>
      <c r="V550" s="593" t="s">
        <v>67</v>
      </c>
      <c r="W550" s="1032"/>
      <c r="X550" s="596" t="s">
        <v>67</v>
      </c>
      <c r="Y550" s="602"/>
      <c r="Z550" s="1035"/>
      <c r="AA550" s="593"/>
      <c r="AB550" s="1192"/>
      <c r="AC550" s="392"/>
      <c r="AD550" s="392"/>
      <c r="AE550" s="1082"/>
      <c r="AF550" s="464"/>
      <c r="AG550" s="1193"/>
      <c r="AH550" s="586" t="s">
        <v>49</v>
      </c>
      <c r="AI550" s="462">
        <v>2100</v>
      </c>
      <c r="AJ550" s="461">
        <v>2300</v>
      </c>
      <c r="AK550" s="463">
        <v>1500</v>
      </c>
      <c r="AL550" s="461">
        <v>1500</v>
      </c>
      <c r="AM550" s="1194"/>
      <c r="AN550" s="586" t="s">
        <v>48</v>
      </c>
      <c r="AO550" s="462">
        <v>2400</v>
      </c>
      <c r="AP550" s="461">
        <v>2600</v>
      </c>
      <c r="AQ550" s="460">
        <v>1600</v>
      </c>
      <c r="AR550" s="459">
        <v>1600</v>
      </c>
      <c r="AS550" s="1032"/>
      <c r="AT550" s="593" t="s">
        <v>21</v>
      </c>
      <c r="AU550" s="485"/>
      <c r="AV550" s="414"/>
      <c r="AW550" s="1032"/>
      <c r="AX550" s="1197"/>
      <c r="AY550" s="1032"/>
      <c r="AZ550" s="1200"/>
      <c r="BA550" s="1032"/>
      <c r="BB550" s="593"/>
      <c r="BC550" s="1032"/>
      <c r="BD550" s="1207"/>
      <c r="BE550" s="1032"/>
      <c r="BF550" s="604"/>
      <c r="BG550" s="1032"/>
      <c r="BH550" s="458" t="s">
        <v>3692</v>
      </c>
      <c r="BI550" s="1032"/>
      <c r="BJ550" s="458" t="s">
        <v>3692</v>
      </c>
      <c r="BK550" s="1032"/>
      <c r="BL550" s="1197"/>
      <c r="BM550" s="1032"/>
      <c r="BN550" s="1200"/>
      <c r="BO550" s="1032"/>
      <c r="BP550" s="1206"/>
      <c r="BQ550" s="457"/>
      <c r="BR550" s="412"/>
      <c r="BS550" s="581"/>
      <c r="BV550" s="1056"/>
    </row>
    <row r="551" spans="1:74" ht="12.75" customHeight="1">
      <c r="A551" s="1061"/>
      <c r="B551" s="1190" t="s">
        <v>3528</v>
      </c>
      <c r="C551" s="1076" t="s">
        <v>59</v>
      </c>
      <c r="D551" s="402" t="s">
        <v>3470</v>
      </c>
      <c r="E551" s="388"/>
      <c r="F551" s="401">
        <v>33860</v>
      </c>
      <c r="G551" s="400">
        <v>40430</v>
      </c>
      <c r="H551" s="401">
        <v>29770</v>
      </c>
      <c r="I551" s="400">
        <v>36340</v>
      </c>
      <c r="J551" s="583" t="s">
        <v>3595</v>
      </c>
      <c r="K551" s="399">
        <v>310</v>
      </c>
      <c r="L551" s="398">
        <v>370</v>
      </c>
      <c r="M551" s="397" t="s">
        <v>50</v>
      </c>
      <c r="N551" s="399">
        <v>270</v>
      </c>
      <c r="O551" s="398">
        <v>330</v>
      </c>
      <c r="P551" s="397" t="s">
        <v>50</v>
      </c>
      <c r="Q551" s="583" t="s">
        <v>3595</v>
      </c>
      <c r="R551" s="396">
        <v>6570</v>
      </c>
      <c r="S551" s="484">
        <v>60</v>
      </c>
      <c r="T551" s="1082"/>
      <c r="V551" s="593">
        <v>480000</v>
      </c>
      <c r="W551" s="1032"/>
      <c r="X551" s="596">
        <v>4800</v>
      </c>
      <c r="Y551" s="485"/>
      <c r="Z551" s="1035"/>
      <c r="AA551" s="596"/>
      <c r="AB551" s="1192"/>
      <c r="AC551" s="392"/>
      <c r="AD551" s="392"/>
      <c r="AE551" s="1082"/>
      <c r="AF551" s="464"/>
      <c r="AG551" s="1193" t="s">
        <v>3595</v>
      </c>
      <c r="AH551" s="483" t="s">
        <v>58</v>
      </c>
      <c r="AI551" s="482">
        <v>2700</v>
      </c>
      <c r="AJ551" s="481">
        <v>3000</v>
      </c>
      <c r="AK551" s="471">
        <v>1900</v>
      </c>
      <c r="AL551" s="469">
        <v>1900</v>
      </c>
      <c r="AM551" s="1194" t="s">
        <v>3595</v>
      </c>
      <c r="AN551" s="483" t="s">
        <v>57</v>
      </c>
      <c r="AO551" s="482">
        <v>6100</v>
      </c>
      <c r="AP551" s="481">
        <v>6800</v>
      </c>
      <c r="AQ551" s="468">
        <v>4200</v>
      </c>
      <c r="AR551" s="467">
        <v>4200</v>
      </c>
      <c r="AS551" s="1032"/>
      <c r="AT551" s="593">
        <v>3920</v>
      </c>
      <c r="AU551" s="1194" t="s">
        <v>3595</v>
      </c>
      <c r="AV551" s="1209">
        <v>4500</v>
      </c>
      <c r="AW551" s="1032" t="s">
        <v>3595</v>
      </c>
      <c r="AX551" s="1195">
        <v>1910</v>
      </c>
      <c r="AY551" s="1032" t="s">
        <v>3595</v>
      </c>
      <c r="AZ551" s="1198">
        <v>20</v>
      </c>
      <c r="BA551" s="1032"/>
      <c r="BB551" s="593"/>
      <c r="BC551" s="1032" t="s">
        <v>3601</v>
      </c>
      <c r="BD551" s="1202" t="s">
        <v>56</v>
      </c>
      <c r="BE551" s="1032" t="s">
        <v>3601</v>
      </c>
      <c r="BF551" s="390"/>
      <c r="BG551" s="1032" t="s">
        <v>3601</v>
      </c>
      <c r="BH551" s="390"/>
      <c r="BI551" s="1032" t="s">
        <v>3601</v>
      </c>
      <c r="BJ551" s="390"/>
      <c r="BK551" s="1032" t="s">
        <v>3595</v>
      </c>
      <c r="BL551" s="1195">
        <v>2040</v>
      </c>
      <c r="BM551" s="1032" t="s">
        <v>8</v>
      </c>
      <c r="BN551" s="1198">
        <v>20</v>
      </c>
      <c r="BO551" s="1032"/>
      <c r="BP551" s="1202" t="s">
        <v>3693</v>
      </c>
      <c r="BQ551" s="457"/>
      <c r="BR551" s="412"/>
      <c r="BS551" s="581"/>
      <c r="BV551" s="1056"/>
    </row>
    <row r="552" spans="1:74" ht="12.75" customHeight="1">
      <c r="A552" s="1061"/>
      <c r="B552" s="1191"/>
      <c r="C552" s="1077"/>
      <c r="D552" s="478" t="s">
        <v>3469</v>
      </c>
      <c r="E552" s="388"/>
      <c r="F552" s="477">
        <v>40430</v>
      </c>
      <c r="G552" s="476">
        <v>94260</v>
      </c>
      <c r="H552" s="477">
        <v>36340</v>
      </c>
      <c r="I552" s="476">
        <v>90170</v>
      </c>
      <c r="J552" s="583" t="s">
        <v>3595</v>
      </c>
      <c r="K552" s="475">
        <v>370</v>
      </c>
      <c r="L552" s="474">
        <v>830</v>
      </c>
      <c r="M552" s="473" t="s">
        <v>50</v>
      </c>
      <c r="N552" s="475">
        <v>330</v>
      </c>
      <c r="O552" s="474">
        <v>790</v>
      </c>
      <c r="P552" s="473" t="s">
        <v>50</v>
      </c>
      <c r="Q552" s="583" t="s">
        <v>3595</v>
      </c>
      <c r="R552" s="383">
        <v>6570</v>
      </c>
      <c r="S552" s="480">
        <v>60</v>
      </c>
      <c r="T552" s="1082"/>
      <c r="V552" s="488"/>
      <c r="W552" s="1032"/>
      <c r="X552" s="490"/>
      <c r="Y552" s="489"/>
      <c r="Z552" s="1035"/>
      <c r="AA552" s="488"/>
      <c r="AB552" s="1192"/>
      <c r="AC552" s="392"/>
      <c r="AD552" s="392"/>
      <c r="AE552" s="1082"/>
      <c r="AF552" s="464"/>
      <c r="AG552" s="1193"/>
      <c r="AH552" s="429" t="s">
        <v>55</v>
      </c>
      <c r="AI552" s="470">
        <v>2600</v>
      </c>
      <c r="AJ552" s="469">
        <v>2800</v>
      </c>
      <c r="AK552" s="471">
        <v>1800</v>
      </c>
      <c r="AL552" s="469">
        <v>1800</v>
      </c>
      <c r="AM552" s="1194"/>
      <c r="AN552" s="429" t="s">
        <v>54</v>
      </c>
      <c r="AO552" s="470">
        <v>3300</v>
      </c>
      <c r="AP552" s="469">
        <v>3700</v>
      </c>
      <c r="AQ552" s="468">
        <v>2300</v>
      </c>
      <c r="AR552" s="467">
        <v>2300</v>
      </c>
      <c r="AS552" s="1032"/>
      <c r="AT552" s="488"/>
      <c r="AU552" s="1194"/>
      <c r="AV552" s="1210"/>
      <c r="AW552" s="1032"/>
      <c r="AX552" s="1196"/>
      <c r="AY552" s="1032"/>
      <c r="AZ552" s="1199"/>
      <c r="BA552" s="1032"/>
      <c r="BB552" s="488"/>
      <c r="BC552" s="1032"/>
      <c r="BD552" s="1203"/>
      <c r="BE552" s="1032"/>
      <c r="BF552" s="479">
        <v>1150</v>
      </c>
      <c r="BG552" s="1032"/>
      <c r="BH552" s="479">
        <v>3580</v>
      </c>
      <c r="BI552" s="1032"/>
      <c r="BJ552" s="479">
        <v>2120</v>
      </c>
      <c r="BK552" s="1032"/>
      <c r="BL552" s="1196"/>
      <c r="BM552" s="1032"/>
      <c r="BN552" s="1199"/>
      <c r="BO552" s="1032"/>
      <c r="BP552" s="1203"/>
      <c r="BQ552" s="457"/>
      <c r="BR552" s="412"/>
      <c r="BS552" s="581"/>
      <c r="BV552" s="1056"/>
    </row>
    <row r="553" spans="1:74" ht="12.75" customHeight="1">
      <c r="A553" s="1061"/>
      <c r="B553" s="1191"/>
      <c r="C553" s="1204" t="s">
        <v>53</v>
      </c>
      <c r="D553" s="478" t="s">
        <v>3520</v>
      </c>
      <c r="E553" s="388"/>
      <c r="F553" s="477">
        <v>94260</v>
      </c>
      <c r="G553" s="476">
        <v>160010</v>
      </c>
      <c r="H553" s="477">
        <v>90170</v>
      </c>
      <c r="I553" s="476">
        <v>155920</v>
      </c>
      <c r="J553" s="583" t="s">
        <v>3595</v>
      </c>
      <c r="K553" s="475">
        <v>830</v>
      </c>
      <c r="L553" s="474">
        <v>1490</v>
      </c>
      <c r="M553" s="473" t="s">
        <v>50</v>
      </c>
      <c r="N553" s="475">
        <v>790</v>
      </c>
      <c r="O553" s="474">
        <v>1450</v>
      </c>
      <c r="P553" s="473" t="s">
        <v>50</v>
      </c>
      <c r="Q553" s="380"/>
      <c r="R553" s="392"/>
      <c r="S553" s="455"/>
      <c r="T553" s="1082"/>
      <c r="V553" s="593" t="s">
        <v>66</v>
      </c>
      <c r="W553" s="1032"/>
      <c r="X553" s="596" t="s">
        <v>66</v>
      </c>
      <c r="Y553" s="602"/>
      <c r="Z553" s="1035"/>
      <c r="AA553" s="593"/>
      <c r="AB553" s="1192"/>
      <c r="AC553" s="392"/>
      <c r="AD553" s="392"/>
      <c r="AE553" s="1082"/>
      <c r="AF553" s="464"/>
      <c r="AG553" s="1193"/>
      <c r="AH553" s="429" t="s">
        <v>52</v>
      </c>
      <c r="AI553" s="470">
        <v>2400</v>
      </c>
      <c r="AJ553" s="469">
        <v>2700</v>
      </c>
      <c r="AK553" s="471">
        <v>1700</v>
      </c>
      <c r="AL553" s="469">
        <v>1700</v>
      </c>
      <c r="AM553" s="1194"/>
      <c r="AN553" s="429" t="s">
        <v>51</v>
      </c>
      <c r="AO553" s="470">
        <v>2900</v>
      </c>
      <c r="AP553" s="469">
        <v>3200</v>
      </c>
      <c r="AQ553" s="468">
        <v>2000</v>
      </c>
      <c r="AR553" s="467">
        <v>2000</v>
      </c>
      <c r="AS553" s="1032"/>
      <c r="AT553" s="593" t="s">
        <v>39</v>
      </c>
      <c r="AU553" s="485"/>
      <c r="AV553" s="571"/>
      <c r="AW553" s="1032"/>
      <c r="AX553" s="1196"/>
      <c r="AY553" s="1032"/>
      <c r="AZ553" s="1199"/>
      <c r="BA553" s="1032"/>
      <c r="BB553" s="593"/>
      <c r="BC553" s="1032"/>
      <c r="BD553" s="1206">
        <v>7.0000000000000007E-2</v>
      </c>
      <c r="BE553" s="1032"/>
      <c r="BF553" s="466">
        <v>10</v>
      </c>
      <c r="BG553" s="1032"/>
      <c r="BH553" s="466">
        <v>30</v>
      </c>
      <c r="BI553" s="1032"/>
      <c r="BJ553" s="466">
        <v>20</v>
      </c>
      <c r="BK553" s="1032"/>
      <c r="BL553" s="1196"/>
      <c r="BM553" s="1032"/>
      <c r="BN553" s="1199"/>
      <c r="BO553" s="1032"/>
      <c r="BP553" s="1206">
        <v>0.95</v>
      </c>
      <c r="BQ553" s="457"/>
      <c r="BR553" s="412"/>
      <c r="BS553" s="581"/>
      <c r="BV553" s="1056"/>
    </row>
    <row r="554" spans="1:74" ht="12.75" customHeight="1">
      <c r="A554" s="1061"/>
      <c r="B554" s="1191"/>
      <c r="C554" s="1205"/>
      <c r="D554" s="389" t="s">
        <v>3519</v>
      </c>
      <c r="E554" s="388"/>
      <c r="F554" s="387">
        <v>160010</v>
      </c>
      <c r="G554" s="386"/>
      <c r="H554" s="387">
        <v>155920</v>
      </c>
      <c r="I554" s="386"/>
      <c r="J554" s="583" t="s">
        <v>3595</v>
      </c>
      <c r="K554" s="383">
        <v>1490</v>
      </c>
      <c r="L554" s="385"/>
      <c r="M554" s="384" t="s">
        <v>50</v>
      </c>
      <c r="N554" s="383">
        <v>1450</v>
      </c>
      <c r="O554" s="385"/>
      <c r="P554" s="384" t="s">
        <v>50</v>
      </c>
      <c r="Q554" s="380"/>
      <c r="R554" s="392"/>
      <c r="S554" s="487"/>
      <c r="T554" s="1082"/>
      <c r="V554" s="593">
        <v>512600</v>
      </c>
      <c r="W554" s="1032"/>
      <c r="X554" s="596">
        <v>5120</v>
      </c>
      <c r="Y554" s="485"/>
      <c r="Z554" s="1035"/>
      <c r="AA554" s="596"/>
      <c r="AB554" s="1192"/>
      <c r="AC554" s="392"/>
      <c r="AD554" s="392"/>
      <c r="AE554" s="1082"/>
      <c r="AF554" s="464"/>
      <c r="AG554" s="1193"/>
      <c r="AH554" s="586" t="s">
        <v>49</v>
      </c>
      <c r="AI554" s="462">
        <v>2300</v>
      </c>
      <c r="AJ554" s="461">
        <v>2600</v>
      </c>
      <c r="AK554" s="463">
        <v>1600</v>
      </c>
      <c r="AL554" s="461">
        <v>1600</v>
      </c>
      <c r="AM554" s="1194"/>
      <c r="AN554" s="586" t="s">
        <v>48</v>
      </c>
      <c r="AO554" s="462">
        <v>2600</v>
      </c>
      <c r="AP554" s="461">
        <v>2900</v>
      </c>
      <c r="AQ554" s="460">
        <v>1800</v>
      </c>
      <c r="AR554" s="459">
        <v>1800</v>
      </c>
      <c r="AS554" s="1032"/>
      <c r="AT554" s="593">
        <v>3660</v>
      </c>
      <c r="AU554" s="485"/>
      <c r="AV554" s="414"/>
      <c r="AW554" s="1032"/>
      <c r="AX554" s="1197"/>
      <c r="AY554" s="1032"/>
      <c r="AZ554" s="1200"/>
      <c r="BA554" s="1032"/>
      <c r="BB554" s="593"/>
      <c r="BC554" s="1032"/>
      <c r="BD554" s="1207"/>
      <c r="BE554" s="1032"/>
      <c r="BF554" s="604"/>
      <c r="BG554" s="1032"/>
      <c r="BH554" s="458" t="s">
        <v>3692</v>
      </c>
      <c r="BI554" s="1032"/>
      <c r="BJ554" s="458" t="s">
        <v>3692</v>
      </c>
      <c r="BK554" s="1032"/>
      <c r="BL554" s="1197"/>
      <c r="BM554" s="1032"/>
      <c r="BN554" s="1200"/>
      <c r="BO554" s="1032"/>
      <c r="BP554" s="1206"/>
      <c r="BQ554" s="457"/>
      <c r="BR554" s="412"/>
      <c r="BS554" s="581"/>
      <c r="BV554" s="1056"/>
    </row>
    <row r="555" spans="1:74" ht="12.75" customHeight="1">
      <c r="A555" s="1061"/>
      <c r="B555" s="1190" t="s">
        <v>3527</v>
      </c>
      <c r="C555" s="1076" t="s">
        <v>59</v>
      </c>
      <c r="D555" s="402" t="s">
        <v>3470</v>
      </c>
      <c r="E555" s="388"/>
      <c r="F555" s="401">
        <v>32340</v>
      </c>
      <c r="G555" s="400">
        <v>38910</v>
      </c>
      <c r="H555" s="401">
        <v>28590</v>
      </c>
      <c r="I555" s="400">
        <v>35160</v>
      </c>
      <c r="J555" s="583" t="s">
        <v>3595</v>
      </c>
      <c r="K555" s="399">
        <v>290</v>
      </c>
      <c r="L555" s="398">
        <v>350</v>
      </c>
      <c r="M555" s="397" t="s">
        <v>50</v>
      </c>
      <c r="N555" s="399">
        <v>260</v>
      </c>
      <c r="O555" s="398">
        <v>320</v>
      </c>
      <c r="P555" s="397" t="s">
        <v>50</v>
      </c>
      <c r="Q555" s="583" t="s">
        <v>3595</v>
      </c>
      <c r="R555" s="396">
        <v>6570</v>
      </c>
      <c r="S555" s="484">
        <v>60</v>
      </c>
      <c r="T555" s="1082"/>
      <c r="V555" s="488"/>
      <c r="W555" s="1032"/>
      <c r="X555" s="490"/>
      <c r="Y555" s="489"/>
      <c r="Z555" s="1035"/>
      <c r="AA555" s="488"/>
      <c r="AB555" s="1192"/>
      <c r="AC555" s="392"/>
      <c r="AD555" s="392"/>
      <c r="AE555" s="1082"/>
      <c r="AF555" s="464"/>
      <c r="AG555" s="1193" t="s">
        <v>3595</v>
      </c>
      <c r="AH555" s="483" t="s">
        <v>58</v>
      </c>
      <c r="AI555" s="482">
        <v>2500</v>
      </c>
      <c r="AJ555" s="481">
        <v>2700</v>
      </c>
      <c r="AK555" s="471">
        <v>1700</v>
      </c>
      <c r="AL555" s="469">
        <v>1700</v>
      </c>
      <c r="AM555" s="1194" t="s">
        <v>3595</v>
      </c>
      <c r="AN555" s="483" t="s">
        <v>57</v>
      </c>
      <c r="AO555" s="482">
        <v>5500</v>
      </c>
      <c r="AP555" s="481">
        <v>6200</v>
      </c>
      <c r="AQ555" s="468">
        <v>3900</v>
      </c>
      <c r="AR555" s="467">
        <v>3900</v>
      </c>
      <c r="AS555" s="1032"/>
      <c r="AT555" s="488"/>
      <c r="AU555" s="1194" t="s">
        <v>3595</v>
      </c>
      <c r="AV555" s="1209">
        <v>4500</v>
      </c>
      <c r="AW555" s="1032" t="s">
        <v>3595</v>
      </c>
      <c r="AX555" s="1195">
        <v>1750</v>
      </c>
      <c r="AY555" s="1032" t="s">
        <v>3595</v>
      </c>
      <c r="AZ555" s="1198">
        <v>10</v>
      </c>
      <c r="BA555" s="1032"/>
      <c r="BB555" s="488"/>
      <c r="BC555" s="1032" t="s">
        <v>3601</v>
      </c>
      <c r="BD555" s="1202" t="s">
        <v>56</v>
      </c>
      <c r="BE555" s="1032" t="s">
        <v>3601</v>
      </c>
      <c r="BF555" s="390"/>
      <c r="BG555" s="1032" t="s">
        <v>3601</v>
      </c>
      <c r="BH555" s="390"/>
      <c r="BI555" s="1032" t="s">
        <v>3601</v>
      </c>
      <c r="BJ555" s="390"/>
      <c r="BK555" s="1032" t="s">
        <v>3595</v>
      </c>
      <c r="BL555" s="1195">
        <v>1870</v>
      </c>
      <c r="BM555" s="1032" t="s">
        <v>8</v>
      </c>
      <c r="BN555" s="1198">
        <v>10</v>
      </c>
      <c r="BO555" s="1032"/>
      <c r="BP555" s="1202" t="s">
        <v>3693</v>
      </c>
      <c r="BQ555" s="457"/>
      <c r="BR555" s="412"/>
      <c r="BS555" s="581"/>
      <c r="BV555" s="1056"/>
    </row>
    <row r="556" spans="1:74" ht="12.75" customHeight="1">
      <c r="A556" s="1061"/>
      <c r="B556" s="1191"/>
      <c r="C556" s="1077"/>
      <c r="D556" s="478" t="s">
        <v>3469</v>
      </c>
      <c r="E556" s="388"/>
      <c r="F556" s="477">
        <v>38910</v>
      </c>
      <c r="G556" s="476">
        <v>92740</v>
      </c>
      <c r="H556" s="477">
        <v>35160</v>
      </c>
      <c r="I556" s="476">
        <v>88990</v>
      </c>
      <c r="J556" s="583" t="s">
        <v>3595</v>
      </c>
      <c r="K556" s="475">
        <v>350</v>
      </c>
      <c r="L556" s="474">
        <v>810</v>
      </c>
      <c r="M556" s="473" t="s">
        <v>50</v>
      </c>
      <c r="N556" s="475">
        <v>320</v>
      </c>
      <c r="O556" s="474">
        <v>780</v>
      </c>
      <c r="P556" s="473" t="s">
        <v>50</v>
      </c>
      <c r="Q556" s="583" t="s">
        <v>3595</v>
      </c>
      <c r="R556" s="383">
        <v>6570</v>
      </c>
      <c r="S556" s="480">
        <v>60</v>
      </c>
      <c r="T556" s="1082"/>
      <c r="V556" s="593" t="s">
        <v>65</v>
      </c>
      <c r="W556" s="1032"/>
      <c r="X556" s="596" t="s">
        <v>65</v>
      </c>
      <c r="Y556" s="602"/>
      <c r="Z556" s="1035"/>
      <c r="AA556" s="593"/>
      <c r="AB556" s="1192"/>
      <c r="AC556" s="392"/>
      <c r="AD556" s="392"/>
      <c r="AE556" s="1082"/>
      <c r="AF556" s="464"/>
      <c r="AG556" s="1193"/>
      <c r="AH556" s="429" t="s">
        <v>55</v>
      </c>
      <c r="AI556" s="470">
        <v>2400</v>
      </c>
      <c r="AJ556" s="469">
        <v>2600</v>
      </c>
      <c r="AK556" s="471">
        <v>1600</v>
      </c>
      <c r="AL556" s="469">
        <v>1600</v>
      </c>
      <c r="AM556" s="1194"/>
      <c r="AN556" s="429" t="s">
        <v>54</v>
      </c>
      <c r="AO556" s="470">
        <v>3000</v>
      </c>
      <c r="AP556" s="469">
        <v>3400</v>
      </c>
      <c r="AQ556" s="468">
        <v>2100</v>
      </c>
      <c r="AR556" s="467">
        <v>2100</v>
      </c>
      <c r="AS556" s="1032"/>
      <c r="AT556" s="593" t="s">
        <v>22</v>
      </c>
      <c r="AU556" s="1194"/>
      <c r="AV556" s="1210"/>
      <c r="AW556" s="1032"/>
      <c r="AX556" s="1196"/>
      <c r="AY556" s="1032"/>
      <c r="AZ556" s="1199"/>
      <c r="BA556" s="1032"/>
      <c r="BB556" s="593"/>
      <c r="BC556" s="1032"/>
      <c r="BD556" s="1203"/>
      <c r="BE556" s="1032"/>
      <c r="BF556" s="479">
        <v>1060</v>
      </c>
      <c r="BG556" s="1032"/>
      <c r="BH556" s="479">
        <v>3280</v>
      </c>
      <c r="BI556" s="1032"/>
      <c r="BJ556" s="479">
        <v>1940</v>
      </c>
      <c r="BK556" s="1032"/>
      <c r="BL556" s="1196"/>
      <c r="BM556" s="1032"/>
      <c r="BN556" s="1199"/>
      <c r="BO556" s="1032"/>
      <c r="BP556" s="1203"/>
      <c r="BQ556" s="457"/>
      <c r="BR556" s="412"/>
      <c r="BS556" s="581"/>
      <c r="BV556" s="1056"/>
    </row>
    <row r="557" spans="1:74" ht="12.75" customHeight="1">
      <c r="A557" s="1061"/>
      <c r="B557" s="1191"/>
      <c r="C557" s="1204" t="s">
        <v>53</v>
      </c>
      <c r="D557" s="478" t="s">
        <v>3520</v>
      </c>
      <c r="E557" s="388"/>
      <c r="F557" s="477">
        <v>92740</v>
      </c>
      <c r="G557" s="476">
        <v>158490</v>
      </c>
      <c r="H557" s="477">
        <v>88990</v>
      </c>
      <c r="I557" s="476">
        <v>154740</v>
      </c>
      <c r="J557" s="583" t="s">
        <v>3595</v>
      </c>
      <c r="K557" s="475">
        <v>810</v>
      </c>
      <c r="L557" s="474">
        <v>1470</v>
      </c>
      <c r="M557" s="473" t="s">
        <v>50</v>
      </c>
      <c r="N557" s="475">
        <v>780</v>
      </c>
      <c r="O557" s="474">
        <v>1440</v>
      </c>
      <c r="P557" s="473" t="s">
        <v>50</v>
      </c>
      <c r="Q557" s="380"/>
      <c r="R557" s="392"/>
      <c r="S557" s="455"/>
      <c r="T557" s="1082"/>
      <c r="V557" s="593">
        <v>545300</v>
      </c>
      <c r="W557" s="1032"/>
      <c r="X557" s="596">
        <v>5450</v>
      </c>
      <c r="Y557" s="485"/>
      <c r="Z557" s="1035"/>
      <c r="AA557" s="596"/>
      <c r="AB557" s="1192"/>
      <c r="AC557" s="392"/>
      <c r="AD557" s="392"/>
      <c r="AE557" s="1082"/>
      <c r="AF557" s="464"/>
      <c r="AG557" s="1193"/>
      <c r="AH557" s="429" t="s">
        <v>52</v>
      </c>
      <c r="AI557" s="470">
        <v>2200</v>
      </c>
      <c r="AJ557" s="469">
        <v>2400</v>
      </c>
      <c r="AK557" s="471">
        <v>1500</v>
      </c>
      <c r="AL557" s="469">
        <v>1500</v>
      </c>
      <c r="AM557" s="1194"/>
      <c r="AN557" s="429" t="s">
        <v>51</v>
      </c>
      <c r="AO557" s="470">
        <v>2600</v>
      </c>
      <c r="AP557" s="469">
        <v>2900</v>
      </c>
      <c r="AQ557" s="468">
        <v>1800</v>
      </c>
      <c r="AR557" s="467">
        <v>1800</v>
      </c>
      <c r="AS557" s="1032"/>
      <c r="AT557" s="593">
        <v>3160</v>
      </c>
      <c r="AU557" s="485"/>
      <c r="AV557" s="571"/>
      <c r="AW557" s="1032"/>
      <c r="AX557" s="1196"/>
      <c r="AY557" s="1032"/>
      <c r="AZ557" s="1199"/>
      <c r="BA557" s="1032"/>
      <c r="BB557" s="593"/>
      <c r="BC557" s="1032"/>
      <c r="BD557" s="1206">
        <v>7.0000000000000007E-2</v>
      </c>
      <c r="BE557" s="1032"/>
      <c r="BF557" s="466">
        <v>10</v>
      </c>
      <c r="BG557" s="1032"/>
      <c r="BH557" s="466">
        <v>30</v>
      </c>
      <c r="BI557" s="1032"/>
      <c r="BJ557" s="466">
        <v>10</v>
      </c>
      <c r="BK557" s="1032"/>
      <c r="BL557" s="1196"/>
      <c r="BM557" s="1032"/>
      <c r="BN557" s="1199"/>
      <c r="BO557" s="1032"/>
      <c r="BP557" s="1206">
        <v>0.95</v>
      </c>
      <c r="BQ557" s="457"/>
      <c r="BR557" s="412"/>
      <c r="BS557" s="581"/>
      <c r="BV557" s="1056"/>
    </row>
    <row r="558" spans="1:74" ht="12.75" customHeight="1">
      <c r="A558" s="1061"/>
      <c r="B558" s="1191"/>
      <c r="C558" s="1205"/>
      <c r="D558" s="389" t="s">
        <v>3519</v>
      </c>
      <c r="E558" s="388"/>
      <c r="F558" s="387">
        <v>158490</v>
      </c>
      <c r="G558" s="386"/>
      <c r="H558" s="387">
        <v>154740</v>
      </c>
      <c r="I558" s="386"/>
      <c r="J558" s="583" t="s">
        <v>3595</v>
      </c>
      <c r="K558" s="383">
        <v>1470</v>
      </c>
      <c r="L558" s="385"/>
      <c r="M558" s="384" t="s">
        <v>50</v>
      </c>
      <c r="N558" s="383">
        <v>1440</v>
      </c>
      <c r="O558" s="385"/>
      <c r="P558" s="384" t="s">
        <v>50</v>
      </c>
      <c r="Q558" s="380"/>
      <c r="R558" s="392"/>
      <c r="S558" s="487"/>
      <c r="T558" s="1082"/>
      <c r="V558" s="488"/>
      <c r="W558" s="1032"/>
      <c r="X558" s="490"/>
      <c r="Y558" s="489"/>
      <c r="Z558" s="1035"/>
      <c r="AA558" s="488"/>
      <c r="AB558" s="1192"/>
      <c r="AC558" s="392"/>
      <c r="AD558" s="392"/>
      <c r="AE558" s="1082"/>
      <c r="AF558" s="464"/>
      <c r="AG558" s="1193"/>
      <c r="AH558" s="586" t="s">
        <v>49</v>
      </c>
      <c r="AI558" s="462">
        <v>2100</v>
      </c>
      <c r="AJ558" s="461">
        <v>2300</v>
      </c>
      <c r="AK558" s="463">
        <v>1500</v>
      </c>
      <c r="AL558" s="461">
        <v>1500</v>
      </c>
      <c r="AM558" s="1194"/>
      <c r="AN558" s="586" t="s">
        <v>48</v>
      </c>
      <c r="AO558" s="462">
        <v>2400</v>
      </c>
      <c r="AP558" s="461">
        <v>2600</v>
      </c>
      <c r="AQ558" s="460">
        <v>1600</v>
      </c>
      <c r="AR558" s="459">
        <v>1600</v>
      </c>
      <c r="AS558" s="1032"/>
      <c r="AT558" s="488"/>
      <c r="AU558" s="485"/>
      <c r="AV558" s="414"/>
      <c r="AW558" s="1032"/>
      <c r="AX558" s="1197"/>
      <c r="AY558" s="1032"/>
      <c r="AZ558" s="1200"/>
      <c r="BA558" s="1032"/>
      <c r="BB558" s="488"/>
      <c r="BC558" s="1032"/>
      <c r="BD558" s="1207"/>
      <c r="BE558" s="1032"/>
      <c r="BF558" s="604"/>
      <c r="BG558" s="1032"/>
      <c r="BH558" s="458" t="s">
        <v>3692</v>
      </c>
      <c r="BI558" s="1032"/>
      <c r="BJ558" s="458" t="s">
        <v>3692</v>
      </c>
      <c r="BK558" s="1032"/>
      <c r="BL558" s="1197"/>
      <c r="BM558" s="1032"/>
      <c r="BN558" s="1200"/>
      <c r="BO558" s="1032"/>
      <c r="BP558" s="1206"/>
      <c r="BQ558" s="457"/>
      <c r="BR558" s="412"/>
      <c r="BS558" s="581"/>
      <c r="BV558" s="1056"/>
    </row>
    <row r="559" spans="1:74" ht="12.75" customHeight="1">
      <c r="A559" s="1061"/>
      <c r="B559" s="1190" t="s">
        <v>3526</v>
      </c>
      <c r="C559" s="1076" t="s">
        <v>59</v>
      </c>
      <c r="D559" s="402" t="s">
        <v>3470</v>
      </c>
      <c r="E559" s="388"/>
      <c r="F559" s="401">
        <v>31060</v>
      </c>
      <c r="G559" s="400">
        <v>37630</v>
      </c>
      <c r="H559" s="401">
        <v>27600</v>
      </c>
      <c r="I559" s="400">
        <v>34170</v>
      </c>
      <c r="J559" s="583" t="s">
        <v>3595</v>
      </c>
      <c r="K559" s="399">
        <v>280</v>
      </c>
      <c r="L559" s="398">
        <v>340</v>
      </c>
      <c r="M559" s="397" t="s">
        <v>50</v>
      </c>
      <c r="N559" s="399">
        <v>250</v>
      </c>
      <c r="O559" s="398">
        <v>310</v>
      </c>
      <c r="P559" s="397" t="s">
        <v>50</v>
      </c>
      <c r="Q559" s="583" t="s">
        <v>3595</v>
      </c>
      <c r="R559" s="396">
        <v>6570</v>
      </c>
      <c r="S559" s="484">
        <v>60</v>
      </c>
      <c r="T559" s="1082"/>
      <c r="V559" s="593" t="s">
        <v>64</v>
      </c>
      <c r="W559" s="1032"/>
      <c r="X559" s="596" t="s">
        <v>64</v>
      </c>
      <c r="Y559" s="602"/>
      <c r="Z559" s="1035"/>
      <c r="AA559" s="593"/>
      <c r="AB559" s="1192"/>
      <c r="AC559" s="392"/>
      <c r="AD559" s="392"/>
      <c r="AE559" s="1082"/>
      <c r="AF559" s="464"/>
      <c r="AG559" s="1193" t="s">
        <v>3595</v>
      </c>
      <c r="AH559" s="483" t="s">
        <v>58</v>
      </c>
      <c r="AI559" s="482">
        <v>2300</v>
      </c>
      <c r="AJ559" s="481">
        <v>2500</v>
      </c>
      <c r="AK559" s="471">
        <v>1600</v>
      </c>
      <c r="AL559" s="469">
        <v>1600</v>
      </c>
      <c r="AM559" s="1194" t="s">
        <v>3595</v>
      </c>
      <c r="AN559" s="483" t="s">
        <v>57</v>
      </c>
      <c r="AO559" s="482">
        <v>5100</v>
      </c>
      <c r="AP559" s="481">
        <v>5700</v>
      </c>
      <c r="AQ559" s="468">
        <v>3500</v>
      </c>
      <c r="AR559" s="467">
        <v>3500</v>
      </c>
      <c r="AS559" s="1032"/>
      <c r="AT559" s="593" t="s">
        <v>23</v>
      </c>
      <c r="AU559" s="1194" t="s">
        <v>3595</v>
      </c>
      <c r="AV559" s="1209">
        <v>4500</v>
      </c>
      <c r="AW559" s="1032" t="s">
        <v>3595</v>
      </c>
      <c r="AX559" s="1195">
        <v>1610</v>
      </c>
      <c r="AY559" s="1032" t="s">
        <v>3595</v>
      </c>
      <c r="AZ559" s="1198">
        <v>10</v>
      </c>
      <c r="BA559" s="1032"/>
      <c r="BB559" s="593"/>
      <c r="BC559" s="1032" t="s">
        <v>3601</v>
      </c>
      <c r="BD559" s="1202" t="s">
        <v>56</v>
      </c>
      <c r="BE559" s="1032" t="s">
        <v>3601</v>
      </c>
      <c r="BF559" s="390"/>
      <c r="BG559" s="1032" t="s">
        <v>3601</v>
      </c>
      <c r="BH559" s="390"/>
      <c r="BI559" s="1032" t="s">
        <v>3601</v>
      </c>
      <c r="BJ559" s="390"/>
      <c r="BK559" s="1032" t="s">
        <v>3595</v>
      </c>
      <c r="BL559" s="1195">
        <v>1730</v>
      </c>
      <c r="BM559" s="1032" t="s">
        <v>8</v>
      </c>
      <c r="BN559" s="1198">
        <v>10</v>
      </c>
      <c r="BO559" s="1032"/>
      <c r="BP559" s="1202" t="s">
        <v>3693</v>
      </c>
      <c r="BQ559" s="457"/>
      <c r="BR559" s="412"/>
      <c r="BS559" s="581"/>
      <c r="BV559" s="1056"/>
    </row>
    <row r="560" spans="1:74" ht="12.75" customHeight="1">
      <c r="A560" s="1061"/>
      <c r="B560" s="1191"/>
      <c r="C560" s="1077"/>
      <c r="D560" s="478" t="s">
        <v>3469</v>
      </c>
      <c r="E560" s="388"/>
      <c r="F560" s="477">
        <v>37630</v>
      </c>
      <c r="G560" s="476">
        <v>91460</v>
      </c>
      <c r="H560" s="477">
        <v>34170</v>
      </c>
      <c r="I560" s="476">
        <v>88000</v>
      </c>
      <c r="J560" s="583" t="s">
        <v>3595</v>
      </c>
      <c r="K560" s="475">
        <v>340</v>
      </c>
      <c r="L560" s="474">
        <v>800</v>
      </c>
      <c r="M560" s="473" t="s">
        <v>50</v>
      </c>
      <c r="N560" s="475">
        <v>310</v>
      </c>
      <c r="O560" s="474">
        <v>770</v>
      </c>
      <c r="P560" s="473" t="s">
        <v>50</v>
      </c>
      <c r="Q560" s="583" t="s">
        <v>3595</v>
      </c>
      <c r="R560" s="383">
        <v>6570</v>
      </c>
      <c r="S560" s="480">
        <v>60</v>
      </c>
      <c r="T560" s="1082"/>
      <c r="V560" s="593">
        <v>578000</v>
      </c>
      <c r="W560" s="1032"/>
      <c r="X560" s="596">
        <v>5780</v>
      </c>
      <c r="Y560" s="485"/>
      <c r="Z560" s="1035"/>
      <c r="AA560" s="596"/>
      <c r="AB560" s="1192"/>
      <c r="AC560" s="392"/>
      <c r="AD560" s="392"/>
      <c r="AE560" s="1082"/>
      <c r="AF560" s="464"/>
      <c r="AG560" s="1193"/>
      <c r="AH560" s="429" t="s">
        <v>55</v>
      </c>
      <c r="AI560" s="470">
        <v>2200</v>
      </c>
      <c r="AJ560" s="469">
        <v>2400</v>
      </c>
      <c r="AK560" s="471">
        <v>1500</v>
      </c>
      <c r="AL560" s="469">
        <v>1500</v>
      </c>
      <c r="AM560" s="1194"/>
      <c r="AN560" s="429" t="s">
        <v>54</v>
      </c>
      <c r="AO560" s="470">
        <v>2800</v>
      </c>
      <c r="AP560" s="469">
        <v>3100</v>
      </c>
      <c r="AQ560" s="468">
        <v>1900</v>
      </c>
      <c r="AR560" s="467">
        <v>1900</v>
      </c>
      <c r="AS560" s="1032"/>
      <c r="AT560" s="593">
        <v>2810</v>
      </c>
      <c r="AU560" s="1194"/>
      <c r="AV560" s="1210"/>
      <c r="AW560" s="1032"/>
      <c r="AX560" s="1196"/>
      <c r="AY560" s="1032"/>
      <c r="AZ560" s="1199"/>
      <c r="BA560" s="1032"/>
      <c r="BB560" s="593"/>
      <c r="BC560" s="1032"/>
      <c r="BD560" s="1203"/>
      <c r="BE560" s="1032"/>
      <c r="BF560" s="479">
        <v>970</v>
      </c>
      <c r="BG560" s="1032"/>
      <c r="BH560" s="479">
        <v>3030</v>
      </c>
      <c r="BI560" s="1032"/>
      <c r="BJ560" s="479">
        <v>1790</v>
      </c>
      <c r="BK560" s="1032"/>
      <c r="BL560" s="1196"/>
      <c r="BM560" s="1032"/>
      <c r="BN560" s="1199"/>
      <c r="BO560" s="1032"/>
      <c r="BP560" s="1203"/>
      <c r="BQ560" s="457"/>
      <c r="BR560" s="412"/>
      <c r="BS560" s="581"/>
      <c r="BV560" s="1056"/>
    </row>
    <row r="561" spans="1:74" ht="12.75" customHeight="1">
      <c r="A561" s="1061"/>
      <c r="B561" s="1191"/>
      <c r="C561" s="1204" t="s">
        <v>53</v>
      </c>
      <c r="D561" s="478" t="s">
        <v>3520</v>
      </c>
      <c r="E561" s="388"/>
      <c r="F561" s="477">
        <v>91460</v>
      </c>
      <c r="G561" s="476">
        <v>157210</v>
      </c>
      <c r="H561" s="477">
        <v>88000</v>
      </c>
      <c r="I561" s="476">
        <v>153750</v>
      </c>
      <c r="J561" s="583" t="s">
        <v>3595</v>
      </c>
      <c r="K561" s="475">
        <v>800</v>
      </c>
      <c r="L561" s="474">
        <v>1460</v>
      </c>
      <c r="M561" s="473" t="s">
        <v>50</v>
      </c>
      <c r="N561" s="475">
        <v>770</v>
      </c>
      <c r="O561" s="474">
        <v>1430</v>
      </c>
      <c r="P561" s="473" t="s">
        <v>50</v>
      </c>
      <c r="Q561" s="380"/>
      <c r="R561" s="392"/>
      <c r="S561" s="455"/>
      <c r="T561" s="1082"/>
      <c r="V561" s="488"/>
      <c r="W561" s="1032"/>
      <c r="X561" s="490"/>
      <c r="Y561" s="489"/>
      <c r="Z561" s="1035"/>
      <c r="AA561" s="488"/>
      <c r="AB561" s="1192"/>
      <c r="AC561" s="392"/>
      <c r="AD561" s="392"/>
      <c r="AE561" s="1082"/>
      <c r="AF561" s="464"/>
      <c r="AG561" s="1193"/>
      <c r="AH561" s="429" t="s">
        <v>52</v>
      </c>
      <c r="AI561" s="470">
        <v>2000</v>
      </c>
      <c r="AJ561" s="469">
        <v>2200</v>
      </c>
      <c r="AK561" s="471">
        <v>1400</v>
      </c>
      <c r="AL561" s="469">
        <v>1400</v>
      </c>
      <c r="AM561" s="1194"/>
      <c r="AN561" s="429" t="s">
        <v>51</v>
      </c>
      <c r="AO561" s="470">
        <v>2400</v>
      </c>
      <c r="AP561" s="469">
        <v>2700</v>
      </c>
      <c r="AQ561" s="468">
        <v>1700</v>
      </c>
      <c r="AR561" s="467">
        <v>1700</v>
      </c>
      <c r="AS561" s="1032"/>
      <c r="AT561" s="488"/>
      <c r="AU561" s="485"/>
      <c r="AV561" s="571"/>
      <c r="AW561" s="1032"/>
      <c r="AX561" s="1196"/>
      <c r="AY561" s="1032"/>
      <c r="AZ561" s="1199"/>
      <c r="BA561" s="1032"/>
      <c r="BB561" s="488"/>
      <c r="BC561" s="1032"/>
      <c r="BD561" s="1206">
        <v>7.0000000000000007E-2</v>
      </c>
      <c r="BE561" s="1032"/>
      <c r="BF561" s="466">
        <v>10</v>
      </c>
      <c r="BG561" s="1032"/>
      <c r="BH561" s="466">
        <v>30</v>
      </c>
      <c r="BI561" s="1032"/>
      <c r="BJ561" s="466">
        <v>10</v>
      </c>
      <c r="BK561" s="1032"/>
      <c r="BL561" s="1196"/>
      <c r="BM561" s="1032"/>
      <c r="BN561" s="1199"/>
      <c r="BO561" s="1032"/>
      <c r="BP561" s="1206">
        <v>0.97</v>
      </c>
      <c r="BQ561" s="457"/>
      <c r="BR561" s="412"/>
      <c r="BS561" s="581"/>
      <c r="BV561" s="1056"/>
    </row>
    <row r="562" spans="1:74" ht="12.75" customHeight="1">
      <c r="A562" s="1061"/>
      <c r="B562" s="1191"/>
      <c r="C562" s="1205"/>
      <c r="D562" s="389" t="s">
        <v>3519</v>
      </c>
      <c r="E562" s="388"/>
      <c r="F562" s="387">
        <v>157210</v>
      </c>
      <c r="G562" s="386"/>
      <c r="H562" s="387">
        <v>153750</v>
      </c>
      <c r="I562" s="386"/>
      <c r="J562" s="583" t="s">
        <v>3595</v>
      </c>
      <c r="K562" s="383">
        <v>1460</v>
      </c>
      <c r="L562" s="385"/>
      <c r="M562" s="384" t="s">
        <v>50</v>
      </c>
      <c r="N562" s="383">
        <v>1430</v>
      </c>
      <c r="O562" s="385"/>
      <c r="P562" s="384" t="s">
        <v>50</v>
      </c>
      <c r="Q562" s="380"/>
      <c r="R562" s="392"/>
      <c r="S562" s="487"/>
      <c r="T562" s="1082"/>
      <c r="V562" s="593" t="s">
        <v>63</v>
      </c>
      <c r="W562" s="1032"/>
      <c r="X562" s="596" t="s">
        <v>63</v>
      </c>
      <c r="Y562" s="602"/>
      <c r="Z562" s="1035"/>
      <c r="AA562" s="593"/>
      <c r="AB562" s="1192"/>
      <c r="AC562" s="392"/>
      <c r="AD562" s="392"/>
      <c r="AE562" s="1082"/>
      <c r="AF562" s="464"/>
      <c r="AG562" s="1193"/>
      <c r="AH562" s="586" t="s">
        <v>49</v>
      </c>
      <c r="AI562" s="462">
        <v>2000</v>
      </c>
      <c r="AJ562" s="461">
        <v>2200</v>
      </c>
      <c r="AK562" s="463">
        <v>1400</v>
      </c>
      <c r="AL562" s="461">
        <v>1400</v>
      </c>
      <c r="AM562" s="1194"/>
      <c r="AN562" s="586" t="s">
        <v>48</v>
      </c>
      <c r="AO562" s="462">
        <v>2200</v>
      </c>
      <c r="AP562" s="461">
        <v>2400</v>
      </c>
      <c r="AQ562" s="460">
        <v>1500</v>
      </c>
      <c r="AR562" s="459">
        <v>1500</v>
      </c>
      <c r="AS562" s="1032"/>
      <c r="AT562" s="593" t="s">
        <v>24</v>
      </c>
      <c r="AU562" s="485"/>
      <c r="AV562" s="414"/>
      <c r="AW562" s="1032"/>
      <c r="AX562" s="1197"/>
      <c r="AY562" s="1032"/>
      <c r="AZ562" s="1200"/>
      <c r="BA562" s="1032"/>
      <c r="BB562" s="593"/>
      <c r="BC562" s="1032"/>
      <c r="BD562" s="1207"/>
      <c r="BE562" s="1032"/>
      <c r="BF562" s="604"/>
      <c r="BG562" s="1032"/>
      <c r="BH562" s="458" t="s">
        <v>3692</v>
      </c>
      <c r="BI562" s="1032"/>
      <c r="BJ562" s="458" t="s">
        <v>3692</v>
      </c>
      <c r="BK562" s="1032"/>
      <c r="BL562" s="1197"/>
      <c r="BM562" s="1032"/>
      <c r="BN562" s="1200"/>
      <c r="BO562" s="1032"/>
      <c r="BP562" s="1206"/>
      <c r="BQ562" s="457"/>
      <c r="BR562" s="412"/>
      <c r="BS562" s="581"/>
      <c r="BV562" s="1056"/>
    </row>
    <row r="563" spans="1:74" ht="12.75" customHeight="1">
      <c r="A563" s="1061"/>
      <c r="B563" s="1190" t="s">
        <v>3525</v>
      </c>
      <c r="C563" s="1076" t="s">
        <v>59</v>
      </c>
      <c r="D563" s="402" t="s">
        <v>3470</v>
      </c>
      <c r="E563" s="388"/>
      <c r="F563" s="401">
        <v>29990</v>
      </c>
      <c r="G563" s="400">
        <v>36560</v>
      </c>
      <c r="H563" s="401">
        <v>26770</v>
      </c>
      <c r="I563" s="400">
        <v>33340</v>
      </c>
      <c r="J563" s="583" t="s">
        <v>3595</v>
      </c>
      <c r="K563" s="399">
        <v>270</v>
      </c>
      <c r="L563" s="398">
        <v>330</v>
      </c>
      <c r="M563" s="397" t="s">
        <v>50</v>
      </c>
      <c r="N563" s="399">
        <v>240</v>
      </c>
      <c r="O563" s="398">
        <v>300</v>
      </c>
      <c r="P563" s="397" t="s">
        <v>50</v>
      </c>
      <c r="Q563" s="583" t="s">
        <v>3595</v>
      </c>
      <c r="R563" s="396">
        <v>6570</v>
      </c>
      <c r="S563" s="484">
        <v>60</v>
      </c>
      <c r="T563" s="1082"/>
      <c r="V563" s="593">
        <v>610600</v>
      </c>
      <c r="W563" s="1032"/>
      <c r="X563" s="596">
        <v>6100</v>
      </c>
      <c r="Y563" s="485"/>
      <c r="Z563" s="1035"/>
      <c r="AA563" s="596"/>
      <c r="AB563" s="1192"/>
      <c r="AC563" s="392"/>
      <c r="AD563" s="392"/>
      <c r="AE563" s="1082"/>
      <c r="AF563" s="464"/>
      <c r="AG563" s="1193" t="s">
        <v>3595</v>
      </c>
      <c r="AH563" s="483" t="s">
        <v>58</v>
      </c>
      <c r="AI563" s="482">
        <v>2400</v>
      </c>
      <c r="AJ563" s="481">
        <v>2700</v>
      </c>
      <c r="AK563" s="471">
        <v>1700</v>
      </c>
      <c r="AL563" s="469">
        <v>1700</v>
      </c>
      <c r="AM563" s="1194" t="s">
        <v>3595</v>
      </c>
      <c r="AN563" s="483" t="s">
        <v>57</v>
      </c>
      <c r="AO563" s="482">
        <v>5500</v>
      </c>
      <c r="AP563" s="481">
        <v>6200</v>
      </c>
      <c r="AQ563" s="468">
        <v>3900</v>
      </c>
      <c r="AR563" s="467">
        <v>3900</v>
      </c>
      <c r="AS563" s="1032"/>
      <c r="AT563" s="593">
        <v>2540</v>
      </c>
      <c r="AU563" s="1194" t="s">
        <v>3595</v>
      </c>
      <c r="AV563" s="1209">
        <v>4500</v>
      </c>
      <c r="AW563" s="1032" t="s">
        <v>3595</v>
      </c>
      <c r="AX563" s="1195">
        <v>1500</v>
      </c>
      <c r="AY563" s="1032" t="s">
        <v>3595</v>
      </c>
      <c r="AZ563" s="1198">
        <v>10</v>
      </c>
      <c r="BA563" s="1032"/>
      <c r="BB563" s="593"/>
      <c r="BC563" s="1032" t="s">
        <v>3601</v>
      </c>
      <c r="BD563" s="1202" t="s">
        <v>56</v>
      </c>
      <c r="BE563" s="1032" t="s">
        <v>3601</v>
      </c>
      <c r="BF563" s="390"/>
      <c r="BG563" s="1032" t="s">
        <v>3601</v>
      </c>
      <c r="BH563" s="390"/>
      <c r="BI563" s="1032" t="s">
        <v>3601</v>
      </c>
      <c r="BJ563" s="390"/>
      <c r="BK563" s="1032" t="s">
        <v>3595</v>
      </c>
      <c r="BL563" s="1195">
        <v>1610</v>
      </c>
      <c r="BM563" s="1032" t="s">
        <v>8</v>
      </c>
      <c r="BN563" s="1198">
        <v>10</v>
      </c>
      <c r="BO563" s="1032"/>
      <c r="BP563" s="1202" t="s">
        <v>3693</v>
      </c>
      <c r="BQ563" s="457"/>
      <c r="BR563" s="412"/>
      <c r="BS563" s="581"/>
      <c r="BV563" s="1056"/>
    </row>
    <row r="564" spans="1:74" ht="12.75" customHeight="1">
      <c r="A564" s="1061"/>
      <c r="B564" s="1191"/>
      <c r="C564" s="1077"/>
      <c r="D564" s="478" t="s">
        <v>3469</v>
      </c>
      <c r="E564" s="388"/>
      <c r="F564" s="477">
        <v>36560</v>
      </c>
      <c r="G564" s="476">
        <v>90380</v>
      </c>
      <c r="H564" s="477">
        <v>33340</v>
      </c>
      <c r="I564" s="476">
        <v>87170</v>
      </c>
      <c r="J564" s="583" t="s">
        <v>3597</v>
      </c>
      <c r="K564" s="475">
        <v>330</v>
      </c>
      <c r="L564" s="474">
        <v>790</v>
      </c>
      <c r="M564" s="473" t="s">
        <v>50</v>
      </c>
      <c r="N564" s="475">
        <v>300</v>
      </c>
      <c r="O564" s="474">
        <v>760</v>
      </c>
      <c r="P564" s="473" t="s">
        <v>50</v>
      </c>
      <c r="Q564" s="583" t="s">
        <v>3597</v>
      </c>
      <c r="R564" s="383">
        <v>6570</v>
      </c>
      <c r="S564" s="480">
        <v>60</v>
      </c>
      <c r="T564" s="1082"/>
      <c r="V564" s="488"/>
      <c r="W564" s="1032"/>
      <c r="X564" s="490"/>
      <c r="Y564" s="489"/>
      <c r="Z564" s="1035"/>
      <c r="AA564" s="488"/>
      <c r="AB564" s="1192"/>
      <c r="AC564" s="392"/>
      <c r="AD564" s="392"/>
      <c r="AE564" s="1082"/>
      <c r="AF564" s="464"/>
      <c r="AG564" s="1193"/>
      <c r="AH564" s="429" t="s">
        <v>55</v>
      </c>
      <c r="AI564" s="470">
        <v>2300</v>
      </c>
      <c r="AJ564" s="469">
        <v>2600</v>
      </c>
      <c r="AK564" s="471">
        <v>1600</v>
      </c>
      <c r="AL564" s="469">
        <v>1600</v>
      </c>
      <c r="AM564" s="1194"/>
      <c r="AN564" s="429" t="s">
        <v>54</v>
      </c>
      <c r="AO564" s="470">
        <v>3000</v>
      </c>
      <c r="AP564" s="469">
        <v>3400</v>
      </c>
      <c r="AQ564" s="468">
        <v>2100</v>
      </c>
      <c r="AR564" s="467">
        <v>2100</v>
      </c>
      <c r="AS564" s="1032"/>
      <c r="AT564" s="488"/>
      <c r="AU564" s="1194"/>
      <c r="AV564" s="1210"/>
      <c r="AW564" s="1032"/>
      <c r="AX564" s="1196"/>
      <c r="AY564" s="1032"/>
      <c r="AZ564" s="1199"/>
      <c r="BA564" s="1032"/>
      <c r="BB564" s="488"/>
      <c r="BC564" s="1032"/>
      <c r="BD564" s="1203"/>
      <c r="BE564" s="1032"/>
      <c r="BF564" s="479">
        <v>900</v>
      </c>
      <c r="BG564" s="1032"/>
      <c r="BH564" s="479">
        <v>2810</v>
      </c>
      <c r="BI564" s="1032"/>
      <c r="BJ564" s="479">
        <v>1660</v>
      </c>
      <c r="BK564" s="1032"/>
      <c r="BL564" s="1196"/>
      <c r="BM564" s="1032"/>
      <c r="BN564" s="1199"/>
      <c r="BO564" s="1032"/>
      <c r="BP564" s="1203"/>
      <c r="BQ564" s="457"/>
      <c r="BR564" s="412"/>
      <c r="BS564" s="581"/>
      <c r="BV564" s="1056"/>
    </row>
    <row r="565" spans="1:74" ht="12.75" customHeight="1">
      <c r="A565" s="1061"/>
      <c r="B565" s="1191"/>
      <c r="C565" s="1204" t="s">
        <v>53</v>
      </c>
      <c r="D565" s="478" t="s">
        <v>3520</v>
      </c>
      <c r="E565" s="388"/>
      <c r="F565" s="477">
        <v>90380</v>
      </c>
      <c r="G565" s="476">
        <v>156130</v>
      </c>
      <c r="H565" s="477">
        <v>87170</v>
      </c>
      <c r="I565" s="476">
        <v>152920</v>
      </c>
      <c r="J565" s="583" t="s">
        <v>3597</v>
      </c>
      <c r="K565" s="475">
        <v>790</v>
      </c>
      <c r="L565" s="474">
        <v>1450</v>
      </c>
      <c r="M565" s="473" t="s">
        <v>50</v>
      </c>
      <c r="N565" s="475">
        <v>760</v>
      </c>
      <c r="O565" s="474">
        <v>1420</v>
      </c>
      <c r="P565" s="473" t="s">
        <v>50</v>
      </c>
      <c r="Q565" s="380"/>
      <c r="R565" s="392"/>
      <c r="S565" s="455"/>
      <c r="T565" s="1082"/>
      <c r="V565" s="593" t="s">
        <v>62</v>
      </c>
      <c r="W565" s="1032"/>
      <c r="X565" s="596" t="s">
        <v>62</v>
      </c>
      <c r="Y565" s="602"/>
      <c r="Z565" s="1035"/>
      <c r="AA565" s="593"/>
      <c r="AB565" s="1192"/>
      <c r="AC565" s="392"/>
      <c r="AD565" s="392"/>
      <c r="AE565" s="1082"/>
      <c r="AF565" s="464"/>
      <c r="AG565" s="1193"/>
      <c r="AH565" s="429" t="s">
        <v>52</v>
      </c>
      <c r="AI565" s="470">
        <v>2200</v>
      </c>
      <c r="AJ565" s="469">
        <v>2400</v>
      </c>
      <c r="AK565" s="471">
        <v>1500</v>
      </c>
      <c r="AL565" s="469">
        <v>1500</v>
      </c>
      <c r="AM565" s="1194"/>
      <c r="AN565" s="429" t="s">
        <v>51</v>
      </c>
      <c r="AO565" s="470">
        <v>2600</v>
      </c>
      <c r="AP565" s="469">
        <v>2900</v>
      </c>
      <c r="AQ565" s="468">
        <v>1800</v>
      </c>
      <c r="AR565" s="467">
        <v>1800</v>
      </c>
      <c r="AS565" s="1032"/>
      <c r="AT565" s="593" t="s">
        <v>25</v>
      </c>
      <c r="AU565" s="485"/>
      <c r="AV565" s="571"/>
      <c r="AW565" s="1032"/>
      <c r="AX565" s="1196"/>
      <c r="AY565" s="1032"/>
      <c r="AZ565" s="1199"/>
      <c r="BA565" s="1032"/>
      <c r="BB565" s="593"/>
      <c r="BC565" s="1032"/>
      <c r="BD565" s="1206">
        <v>7.0000000000000007E-2</v>
      </c>
      <c r="BE565" s="1032"/>
      <c r="BF565" s="466">
        <v>9</v>
      </c>
      <c r="BG565" s="1032"/>
      <c r="BH565" s="466">
        <v>20</v>
      </c>
      <c r="BI565" s="1032"/>
      <c r="BJ565" s="466">
        <v>10</v>
      </c>
      <c r="BK565" s="1032"/>
      <c r="BL565" s="1196"/>
      <c r="BM565" s="1032"/>
      <c r="BN565" s="1199"/>
      <c r="BO565" s="1032"/>
      <c r="BP565" s="1206">
        <v>0.98</v>
      </c>
      <c r="BQ565" s="457"/>
      <c r="BR565" s="412"/>
      <c r="BS565" s="581"/>
      <c r="BV565" s="1056"/>
    </row>
    <row r="566" spans="1:74" ht="12.75" customHeight="1">
      <c r="A566" s="1061"/>
      <c r="B566" s="1191"/>
      <c r="C566" s="1205"/>
      <c r="D566" s="389" t="s">
        <v>3519</v>
      </c>
      <c r="E566" s="388"/>
      <c r="F566" s="387">
        <v>156130</v>
      </c>
      <c r="G566" s="386"/>
      <c r="H566" s="387">
        <v>152920</v>
      </c>
      <c r="I566" s="386"/>
      <c r="J566" s="583" t="s">
        <v>3595</v>
      </c>
      <c r="K566" s="383">
        <v>1450</v>
      </c>
      <c r="L566" s="385"/>
      <c r="M566" s="384" t="s">
        <v>50</v>
      </c>
      <c r="N566" s="383">
        <v>1420</v>
      </c>
      <c r="O566" s="385"/>
      <c r="P566" s="384" t="s">
        <v>50</v>
      </c>
      <c r="Q566" s="380"/>
      <c r="R566" s="392"/>
      <c r="S566" s="487"/>
      <c r="T566" s="1082"/>
      <c r="V566" s="593">
        <v>643300</v>
      </c>
      <c r="W566" s="1032"/>
      <c r="X566" s="596">
        <v>6430</v>
      </c>
      <c r="Y566" s="485"/>
      <c r="Z566" s="1035"/>
      <c r="AA566" s="596"/>
      <c r="AB566" s="1192"/>
      <c r="AC566" s="392"/>
      <c r="AD566" s="392"/>
      <c r="AE566" s="1082"/>
      <c r="AF566" s="464"/>
      <c r="AG566" s="1193"/>
      <c r="AH566" s="586" t="s">
        <v>49</v>
      </c>
      <c r="AI566" s="462">
        <v>2100</v>
      </c>
      <c r="AJ566" s="461">
        <v>2300</v>
      </c>
      <c r="AK566" s="463">
        <v>1500</v>
      </c>
      <c r="AL566" s="461">
        <v>1500</v>
      </c>
      <c r="AM566" s="1194"/>
      <c r="AN566" s="586" t="s">
        <v>48</v>
      </c>
      <c r="AO566" s="462">
        <v>2400</v>
      </c>
      <c r="AP566" s="461">
        <v>2600</v>
      </c>
      <c r="AQ566" s="460">
        <v>1600</v>
      </c>
      <c r="AR566" s="459">
        <v>1600</v>
      </c>
      <c r="AS566" s="1032"/>
      <c r="AT566" s="593">
        <v>2440</v>
      </c>
      <c r="AU566" s="485"/>
      <c r="AV566" s="414"/>
      <c r="AW566" s="1032"/>
      <c r="AX566" s="1197"/>
      <c r="AY566" s="1032"/>
      <c r="AZ566" s="1200"/>
      <c r="BA566" s="1032"/>
      <c r="BB566" s="593"/>
      <c r="BC566" s="1032"/>
      <c r="BD566" s="1207"/>
      <c r="BE566" s="1032"/>
      <c r="BF566" s="604"/>
      <c r="BG566" s="1032"/>
      <c r="BH566" s="458" t="s">
        <v>3695</v>
      </c>
      <c r="BI566" s="1032"/>
      <c r="BJ566" s="458" t="s">
        <v>3695</v>
      </c>
      <c r="BK566" s="1032"/>
      <c r="BL566" s="1197"/>
      <c r="BM566" s="1032"/>
      <c r="BN566" s="1200"/>
      <c r="BO566" s="1032"/>
      <c r="BP566" s="1206"/>
      <c r="BQ566" s="457"/>
      <c r="BR566" s="412"/>
      <c r="BS566" s="581"/>
      <c r="BV566" s="1056"/>
    </row>
    <row r="567" spans="1:74" ht="12.75" customHeight="1">
      <c r="A567" s="1061"/>
      <c r="B567" s="1190" t="s">
        <v>3524</v>
      </c>
      <c r="C567" s="1076" t="s">
        <v>59</v>
      </c>
      <c r="D567" s="402" t="s">
        <v>3470</v>
      </c>
      <c r="E567" s="388"/>
      <c r="F567" s="401">
        <v>29030</v>
      </c>
      <c r="G567" s="400">
        <v>35600</v>
      </c>
      <c r="H567" s="401">
        <v>26030</v>
      </c>
      <c r="I567" s="400">
        <v>32600</v>
      </c>
      <c r="J567" s="583" t="s">
        <v>3597</v>
      </c>
      <c r="K567" s="399">
        <v>260</v>
      </c>
      <c r="L567" s="398">
        <v>320</v>
      </c>
      <c r="M567" s="397" t="s">
        <v>50</v>
      </c>
      <c r="N567" s="399">
        <v>230</v>
      </c>
      <c r="O567" s="398">
        <v>290</v>
      </c>
      <c r="P567" s="397" t="s">
        <v>50</v>
      </c>
      <c r="Q567" s="583" t="s">
        <v>3597</v>
      </c>
      <c r="R567" s="396">
        <v>6570</v>
      </c>
      <c r="S567" s="484">
        <v>60</v>
      </c>
      <c r="T567" s="1082"/>
      <c r="V567" s="488"/>
      <c r="W567" s="1032"/>
      <c r="X567" s="486"/>
      <c r="Y567" s="485"/>
      <c r="Z567" s="1035"/>
      <c r="AA567" s="596"/>
      <c r="AB567" s="1192"/>
      <c r="AC567" s="392"/>
      <c r="AD567" s="392"/>
      <c r="AE567" s="1082"/>
      <c r="AF567" s="464"/>
      <c r="AG567" s="1193" t="s">
        <v>3694</v>
      </c>
      <c r="AH567" s="483" t="s">
        <v>58</v>
      </c>
      <c r="AI567" s="482">
        <v>2300</v>
      </c>
      <c r="AJ567" s="481">
        <v>2500</v>
      </c>
      <c r="AK567" s="471">
        <v>1600</v>
      </c>
      <c r="AL567" s="469">
        <v>1600</v>
      </c>
      <c r="AM567" s="1194" t="s">
        <v>3597</v>
      </c>
      <c r="AN567" s="483" t="s">
        <v>57</v>
      </c>
      <c r="AO567" s="482">
        <v>5400</v>
      </c>
      <c r="AP567" s="481">
        <v>6000</v>
      </c>
      <c r="AQ567" s="468">
        <v>3700</v>
      </c>
      <c r="AR567" s="467">
        <v>3700</v>
      </c>
      <c r="AS567" s="1032"/>
      <c r="AT567" s="593"/>
      <c r="AU567" s="1194" t="s">
        <v>3597</v>
      </c>
      <c r="AV567" s="1209">
        <v>4500</v>
      </c>
      <c r="AW567" s="1032" t="s">
        <v>3597</v>
      </c>
      <c r="AX567" s="1195">
        <v>1400</v>
      </c>
      <c r="AY567" s="1032" t="s">
        <v>3597</v>
      </c>
      <c r="AZ567" s="1198">
        <v>10</v>
      </c>
      <c r="BA567" s="1032"/>
      <c r="BB567" s="593"/>
      <c r="BC567" s="1032" t="s">
        <v>3611</v>
      </c>
      <c r="BD567" s="1202" t="s">
        <v>56</v>
      </c>
      <c r="BE567" s="1032" t="s">
        <v>3611</v>
      </c>
      <c r="BF567" s="390"/>
      <c r="BG567" s="1032" t="s">
        <v>3611</v>
      </c>
      <c r="BH567" s="390"/>
      <c r="BI567" s="1032" t="s">
        <v>3611</v>
      </c>
      <c r="BJ567" s="390"/>
      <c r="BK567" s="1032" t="s">
        <v>3597</v>
      </c>
      <c r="BL567" s="1195">
        <v>1500</v>
      </c>
      <c r="BM567" s="1032" t="s">
        <v>8</v>
      </c>
      <c r="BN567" s="1198">
        <v>10</v>
      </c>
      <c r="BO567" s="1032"/>
      <c r="BP567" s="1202" t="s">
        <v>3693</v>
      </c>
      <c r="BQ567" s="457"/>
      <c r="BR567" s="412"/>
      <c r="BS567" s="581"/>
      <c r="BV567" s="1056"/>
    </row>
    <row r="568" spans="1:74" ht="12.75" customHeight="1">
      <c r="A568" s="1061"/>
      <c r="B568" s="1191"/>
      <c r="C568" s="1077"/>
      <c r="D568" s="478" t="s">
        <v>3469</v>
      </c>
      <c r="E568" s="388"/>
      <c r="F568" s="477">
        <v>35600</v>
      </c>
      <c r="G568" s="476">
        <v>89430</v>
      </c>
      <c r="H568" s="477">
        <v>32600</v>
      </c>
      <c r="I568" s="476">
        <v>86430</v>
      </c>
      <c r="J568" s="583" t="s">
        <v>3595</v>
      </c>
      <c r="K568" s="475">
        <v>320</v>
      </c>
      <c r="L568" s="474">
        <v>780</v>
      </c>
      <c r="M568" s="473" t="s">
        <v>50</v>
      </c>
      <c r="N568" s="475">
        <v>290</v>
      </c>
      <c r="O568" s="474">
        <v>750</v>
      </c>
      <c r="P568" s="473" t="s">
        <v>50</v>
      </c>
      <c r="Q568" s="583" t="s">
        <v>3597</v>
      </c>
      <c r="R568" s="383">
        <v>6570</v>
      </c>
      <c r="S568" s="480">
        <v>60</v>
      </c>
      <c r="T568" s="1082"/>
      <c r="V568" s="488"/>
      <c r="W568" s="1032"/>
      <c r="X568" s="486"/>
      <c r="Y568" s="485"/>
      <c r="Z568" s="1035"/>
      <c r="AA568" s="596"/>
      <c r="AB568" s="1192"/>
      <c r="AC568" s="392"/>
      <c r="AD568" s="392"/>
      <c r="AE568" s="1082"/>
      <c r="AF568" s="464"/>
      <c r="AG568" s="1193"/>
      <c r="AH568" s="429" t="s">
        <v>55</v>
      </c>
      <c r="AI568" s="470">
        <v>2200</v>
      </c>
      <c r="AJ568" s="469">
        <v>2400</v>
      </c>
      <c r="AK568" s="471">
        <v>1500</v>
      </c>
      <c r="AL568" s="469">
        <v>1500</v>
      </c>
      <c r="AM568" s="1194"/>
      <c r="AN568" s="429" t="s">
        <v>54</v>
      </c>
      <c r="AO568" s="470">
        <v>2900</v>
      </c>
      <c r="AP568" s="469">
        <v>3300</v>
      </c>
      <c r="AQ568" s="468">
        <v>2000</v>
      </c>
      <c r="AR568" s="467">
        <v>2000</v>
      </c>
      <c r="AS568" s="1032"/>
      <c r="AT568" s="593" t="s">
        <v>26</v>
      </c>
      <c r="AU568" s="1194"/>
      <c r="AV568" s="1210"/>
      <c r="AW568" s="1032"/>
      <c r="AX568" s="1196"/>
      <c r="AY568" s="1032"/>
      <c r="AZ568" s="1199"/>
      <c r="BA568" s="1032"/>
      <c r="BB568" s="593"/>
      <c r="BC568" s="1032"/>
      <c r="BD568" s="1203"/>
      <c r="BE568" s="1032"/>
      <c r="BF568" s="479">
        <v>840</v>
      </c>
      <c r="BG568" s="1032"/>
      <c r="BH568" s="479">
        <v>2630</v>
      </c>
      <c r="BI568" s="1032"/>
      <c r="BJ568" s="479">
        <v>1550</v>
      </c>
      <c r="BK568" s="1032"/>
      <c r="BL568" s="1196"/>
      <c r="BM568" s="1032"/>
      <c r="BN568" s="1199"/>
      <c r="BO568" s="1032"/>
      <c r="BP568" s="1203"/>
      <c r="BQ568" s="457"/>
      <c r="BR568" s="412"/>
      <c r="BS568" s="581"/>
      <c r="BV568" s="1056"/>
    </row>
    <row r="569" spans="1:74" ht="12.75" customHeight="1">
      <c r="A569" s="1061"/>
      <c r="B569" s="1191"/>
      <c r="C569" s="1204" t="s">
        <v>53</v>
      </c>
      <c r="D569" s="478" t="s">
        <v>3520</v>
      </c>
      <c r="E569" s="388"/>
      <c r="F569" s="477">
        <v>89430</v>
      </c>
      <c r="G569" s="476">
        <v>155180</v>
      </c>
      <c r="H569" s="477">
        <v>86430</v>
      </c>
      <c r="I569" s="476">
        <v>152180</v>
      </c>
      <c r="J569" s="583" t="s">
        <v>3597</v>
      </c>
      <c r="K569" s="475">
        <v>780</v>
      </c>
      <c r="L569" s="474">
        <v>1440</v>
      </c>
      <c r="M569" s="473" t="s">
        <v>50</v>
      </c>
      <c r="N569" s="475">
        <v>750</v>
      </c>
      <c r="O569" s="474">
        <v>1410</v>
      </c>
      <c r="P569" s="473" t="s">
        <v>50</v>
      </c>
      <c r="Q569" s="380"/>
      <c r="R569" s="392"/>
      <c r="S569" s="455"/>
      <c r="T569" s="1082"/>
      <c r="V569" s="488"/>
      <c r="W569" s="1032"/>
      <c r="X569" s="486"/>
      <c r="Y569" s="485"/>
      <c r="Z569" s="1035"/>
      <c r="AA569" s="596"/>
      <c r="AB569" s="1192"/>
      <c r="AC569" s="392"/>
      <c r="AD569" s="392"/>
      <c r="AE569" s="1082"/>
      <c r="AF569" s="464"/>
      <c r="AG569" s="1193"/>
      <c r="AH569" s="429" t="s">
        <v>52</v>
      </c>
      <c r="AI569" s="470">
        <v>2100</v>
      </c>
      <c r="AJ569" s="469">
        <v>2300</v>
      </c>
      <c r="AK569" s="471">
        <v>1400</v>
      </c>
      <c r="AL569" s="469">
        <v>1400</v>
      </c>
      <c r="AM569" s="1194"/>
      <c r="AN569" s="429" t="s">
        <v>51</v>
      </c>
      <c r="AO569" s="470">
        <v>2500</v>
      </c>
      <c r="AP569" s="469">
        <v>2800</v>
      </c>
      <c r="AQ569" s="468">
        <v>1800</v>
      </c>
      <c r="AR569" s="467">
        <v>1800</v>
      </c>
      <c r="AS569" s="1032"/>
      <c r="AT569" s="593">
        <v>2360</v>
      </c>
      <c r="AU569" s="485"/>
      <c r="AV569" s="571"/>
      <c r="AW569" s="1032"/>
      <c r="AX569" s="1196"/>
      <c r="AY569" s="1032"/>
      <c r="AZ569" s="1199"/>
      <c r="BA569" s="1032"/>
      <c r="BB569" s="593"/>
      <c r="BC569" s="1032"/>
      <c r="BD569" s="1206">
        <v>7.0000000000000007E-2</v>
      </c>
      <c r="BE569" s="1032"/>
      <c r="BF569" s="466">
        <v>8</v>
      </c>
      <c r="BG569" s="1032"/>
      <c r="BH569" s="466">
        <v>20</v>
      </c>
      <c r="BI569" s="1032"/>
      <c r="BJ569" s="466">
        <v>10</v>
      </c>
      <c r="BK569" s="1032"/>
      <c r="BL569" s="1196"/>
      <c r="BM569" s="1032"/>
      <c r="BN569" s="1199"/>
      <c r="BO569" s="1032"/>
      <c r="BP569" s="1206">
        <v>0.98</v>
      </c>
      <c r="BQ569" s="457"/>
      <c r="BR569" s="412"/>
      <c r="BS569" s="581"/>
      <c r="BV569" s="1056"/>
    </row>
    <row r="570" spans="1:74" ht="12.75" customHeight="1">
      <c r="A570" s="1061"/>
      <c r="B570" s="1191"/>
      <c r="C570" s="1205"/>
      <c r="D570" s="389" t="s">
        <v>3519</v>
      </c>
      <c r="E570" s="388"/>
      <c r="F570" s="387">
        <v>155180</v>
      </c>
      <c r="G570" s="386"/>
      <c r="H570" s="387">
        <v>152180</v>
      </c>
      <c r="I570" s="386"/>
      <c r="J570" s="583" t="s">
        <v>3595</v>
      </c>
      <c r="K570" s="383">
        <v>1440</v>
      </c>
      <c r="L570" s="385"/>
      <c r="M570" s="384" t="s">
        <v>50</v>
      </c>
      <c r="N570" s="383">
        <v>1410</v>
      </c>
      <c r="O570" s="385"/>
      <c r="P570" s="384" t="s">
        <v>50</v>
      </c>
      <c r="Q570" s="380"/>
      <c r="R570" s="392"/>
      <c r="S570" s="487"/>
      <c r="T570" s="1082"/>
      <c r="V570" s="488"/>
      <c r="W570" s="1032"/>
      <c r="X570" s="486"/>
      <c r="Y570" s="485"/>
      <c r="Z570" s="1035"/>
      <c r="AA570" s="596"/>
      <c r="AB570" s="1192"/>
      <c r="AC570" s="392"/>
      <c r="AD570" s="392"/>
      <c r="AE570" s="1082"/>
      <c r="AF570" s="464"/>
      <c r="AG570" s="1193"/>
      <c r="AH570" s="586" t="s">
        <v>49</v>
      </c>
      <c r="AI570" s="462">
        <v>2000</v>
      </c>
      <c r="AJ570" s="461">
        <v>2200</v>
      </c>
      <c r="AK570" s="463">
        <v>1400</v>
      </c>
      <c r="AL570" s="461">
        <v>1400</v>
      </c>
      <c r="AM570" s="1194"/>
      <c r="AN570" s="586" t="s">
        <v>48</v>
      </c>
      <c r="AO570" s="462">
        <v>2300</v>
      </c>
      <c r="AP570" s="461">
        <v>2500</v>
      </c>
      <c r="AQ570" s="460">
        <v>1600</v>
      </c>
      <c r="AR570" s="459">
        <v>1600</v>
      </c>
      <c r="AS570" s="1032"/>
      <c r="AT570" s="593"/>
      <c r="AU570" s="485"/>
      <c r="AV570" s="414"/>
      <c r="AW570" s="1032"/>
      <c r="AX570" s="1197"/>
      <c r="AY570" s="1032"/>
      <c r="AZ570" s="1200"/>
      <c r="BA570" s="1032"/>
      <c r="BB570" s="593"/>
      <c r="BC570" s="1032"/>
      <c r="BD570" s="1207"/>
      <c r="BE570" s="1032"/>
      <c r="BF570" s="604"/>
      <c r="BG570" s="1032"/>
      <c r="BH570" s="458" t="s">
        <v>3692</v>
      </c>
      <c r="BI570" s="1032"/>
      <c r="BJ570" s="458" t="s">
        <v>3692</v>
      </c>
      <c r="BK570" s="1032"/>
      <c r="BL570" s="1197"/>
      <c r="BM570" s="1032"/>
      <c r="BN570" s="1200"/>
      <c r="BO570" s="1032"/>
      <c r="BP570" s="1206"/>
      <c r="BQ570" s="457"/>
      <c r="BR570" s="412"/>
      <c r="BS570" s="581"/>
      <c r="BV570" s="1056"/>
    </row>
    <row r="571" spans="1:74" ht="12.75" customHeight="1">
      <c r="A571" s="1061"/>
      <c r="B571" s="1190" t="s">
        <v>3523</v>
      </c>
      <c r="C571" s="1076" t="s">
        <v>59</v>
      </c>
      <c r="D571" s="402" t="s">
        <v>3470</v>
      </c>
      <c r="E571" s="388"/>
      <c r="F571" s="401">
        <v>29070</v>
      </c>
      <c r="G571" s="400">
        <v>35640</v>
      </c>
      <c r="H571" s="401">
        <v>26250</v>
      </c>
      <c r="I571" s="400">
        <v>32820</v>
      </c>
      <c r="J571" s="583" t="s">
        <v>3595</v>
      </c>
      <c r="K571" s="399">
        <v>260</v>
      </c>
      <c r="L571" s="398">
        <v>320</v>
      </c>
      <c r="M571" s="397" t="s">
        <v>50</v>
      </c>
      <c r="N571" s="399">
        <v>230</v>
      </c>
      <c r="O571" s="398">
        <v>290</v>
      </c>
      <c r="P571" s="397" t="s">
        <v>50</v>
      </c>
      <c r="Q571" s="583" t="s">
        <v>3595</v>
      </c>
      <c r="R571" s="396">
        <v>6570</v>
      </c>
      <c r="S571" s="484">
        <v>60</v>
      </c>
      <c r="T571" s="1082"/>
      <c r="V571" s="488"/>
      <c r="W571" s="1032"/>
      <c r="X571" s="486"/>
      <c r="Y571" s="485"/>
      <c r="Z571" s="1035"/>
      <c r="AA571" s="596"/>
      <c r="AB571" s="1192"/>
      <c r="AC571" s="392"/>
      <c r="AD571" s="392"/>
      <c r="AE571" s="1082"/>
      <c r="AF571" s="464"/>
      <c r="AG571" s="1193" t="s">
        <v>3595</v>
      </c>
      <c r="AH571" s="483" t="s">
        <v>58</v>
      </c>
      <c r="AI571" s="482">
        <v>2100</v>
      </c>
      <c r="AJ571" s="481">
        <v>2400</v>
      </c>
      <c r="AK571" s="471">
        <v>1500</v>
      </c>
      <c r="AL571" s="469">
        <v>1500</v>
      </c>
      <c r="AM571" s="1194" t="s">
        <v>3595</v>
      </c>
      <c r="AN571" s="483" t="s">
        <v>57</v>
      </c>
      <c r="AO571" s="482">
        <v>4800</v>
      </c>
      <c r="AP571" s="481">
        <v>5400</v>
      </c>
      <c r="AQ571" s="468">
        <v>3400</v>
      </c>
      <c r="AR571" s="467">
        <v>3400</v>
      </c>
      <c r="AS571" s="1032"/>
      <c r="AT571" s="593" t="s">
        <v>27</v>
      </c>
      <c r="AU571" s="1194" t="s">
        <v>3595</v>
      </c>
      <c r="AV571" s="1209">
        <v>4500</v>
      </c>
      <c r="AW571" s="1032" t="s">
        <v>3595</v>
      </c>
      <c r="AX571" s="1195">
        <v>1310</v>
      </c>
      <c r="AY571" s="1032" t="s">
        <v>3595</v>
      </c>
      <c r="AZ571" s="1198">
        <v>10</v>
      </c>
      <c r="BA571" s="1032"/>
      <c r="BB571" s="593"/>
      <c r="BC571" s="1032" t="s">
        <v>3601</v>
      </c>
      <c r="BD571" s="1202" t="s">
        <v>56</v>
      </c>
      <c r="BE571" s="1032" t="s">
        <v>3601</v>
      </c>
      <c r="BF571" s="390"/>
      <c r="BG571" s="1032" t="s">
        <v>3601</v>
      </c>
      <c r="BH571" s="390"/>
      <c r="BI571" s="1032" t="s">
        <v>3601</v>
      </c>
      <c r="BJ571" s="390"/>
      <c r="BK571" s="1032" t="s">
        <v>3595</v>
      </c>
      <c r="BL571" s="1195">
        <v>1400</v>
      </c>
      <c r="BM571" s="1032" t="s">
        <v>8</v>
      </c>
      <c r="BN571" s="1198">
        <v>10</v>
      </c>
      <c r="BO571" s="1032"/>
      <c r="BP571" s="1202" t="s">
        <v>3693</v>
      </c>
      <c r="BQ571" s="457"/>
      <c r="BR571" s="412"/>
      <c r="BS571" s="581"/>
      <c r="BV571" s="1056"/>
    </row>
    <row r="572" spans="1:74" ht="12.75" customHeight="1">
      <c r="A572" s="1061"/>
      <c r="B572" s="1191"/>
      <c r="C572" s="1077"/>
      <c r="D572" s="478" t="s">
        <v>3469</v>
      </c>
      <c r="E572" s="388"/>
      <c r="F572" s="477">
        <v>35640</v>
      </c>
      <c r="G572" s="476">
        <v>89470</v>
      </c>
      <c r="H572" s="477">
        <v>32820</v>
      </c>
      <c r="I572" s="476">
        <v>86650</v>
      </c>
      <c r="J572" s="583" t="s">
        <v>3595</v>
      </c>
      <c r="K572" s="475">
        <v>320</v>
      </c>
      <c r="L572" s="474">
        <v>780</v>
      </c>
      <c r="M572" s="473" t="s">
        <v>50</v>
      </c>
      <c r="N572" s="475">
        <v>290</v>
      </c>
      <c r="O572" s="474">
        <v>750</v>
      </c>
      <c r="P572" s="473" t="s">
        <v>50</v>
      </c>
      <c r="Q572" s="583" t="s">
        <v>3595</v>
      </c>
      <c r="R572" s="383">
        <v>6570</v>
      </c>
      <c r="S572" s="480">
        <v>60</v>
      </c>
      <c r="T572" s="1082"/>
      <c r="V572" s="488"/>
      <c r="W572" s="1032"/>
      <c r="X572" s="486"/>
      <c r="Y572" s="485"/>
      <c r="Z572" s="1035"/>
      <c r="AA572" s="596"/>
      <c r="AB572" s="1192"/>
      <c r="AC572" s="392"/>
      <c r="AD572" s="392"/>
      <c r="AE572" s="1082"/>
      <c r="AF572" s="464"/>
      <c r="AG572" s="1193"/>
      <c r="AH572" s="429" t="s">
        <v>55</v>
      </c>
      <c r="AI572" s="470">
        <v>2000</v>
      </c>
      <c r="AJ572" s="469">
        <v>2300</v>
      </c>
      <c r="AK572" s="471">
        <v>1400</v>
      </c>
      <c r="AL572" s="469">
        <v>1400</v>
      </c>
      <c r="AM572" s="1194"/>
      <c r="AN572" s="429" t="s">
        <v>54</v>
      </c>
      <c r="AO572" s="470">
        <v>2600</v>
      </c>
      <c r="AP572" s="469">
        <v>2900</v>
      </c>
      <c r="AQ572" s="468">
        <v>1800</v>
      </c>
      <c r="AR572" s="467">
        <v>1800</v>
      </c>
      <c r="AS572" s="1032"/>
      <c r="AT572" s="593">
        <v>2150</v>
      </c>
      <c r="AU572" s="1194"/>
      <c r="AV572" s="1210"/>
      <c r="AW572" s="1032"/>
      <c r="AX572" s="1196"/>
      <c r="AY572" s="1032"/>
      <c r="AZ572" s="1199"/>
      <c r="BA572" s="1032"/>
      <c r="BB572" s="593"/>
      <c r="BC572" s="1032"/>
      <c r="BD572" s="1203"/>
      <c r="BE572" s="1032"/>
      <c r="BF572" s="479">
        <v>790</v>
      </c>
      <c r="BG572" s="1032"/>
      <c r="BH572" s="479">
        <v>2460</v>
      </c>
      <c r="BI572" s="1032"/>
      <c r="BJ572" s="479">
        <v>1450</v>
      </c>
      <c r="BK572" s="1032"/>
      <c r="BL572" s="1196"/>
      <c r="BM572" s="1032"/>
      <c r="BN572" s="1199"/>
      <c r="BO572" s="1032"/>
      <c r="BP572" s="1203"/>
      <c r="BQ572" s="457"/>
      <c r="BR572" s="412"/>
      <c r="BS572" s="581"/>
      <c r="BV572" s="1056"/>
    </row>
    <row r="573" spans="1:74" ht="12.75" customHeight="1">
      <c r="A573" s="1061"/>
      <c r="B573" s="1191"/>
      <c r="C573" s="1204" t="s">
        <v>53</v>
      </c>
      <c r="D573" s="478" t="s">
        <v>3520</v>
      </c>
      <c r="E573" s="388"/>
      <c r="F573" s="477">
        <v>89470</v>
      </c>
      <c r="G573" s="476">
        <v>155220</v>
      </c>
      <c r="H573" s="477">
        <v>86650</v>
      </c>
      <c r="I573" s="476">
        <v>152400</v>
      </c>
      <c r="J573" s="583" t="s">
        <v>3595</v>
      </c>
      <c r="K573" s="475">
        <v>780</v>
      </c>
      <c r="L573" s="474">
        <v>1440</v>
      </c>
      <c r="M573" s="473" t="s">
        <v>50</v>
      </c>
      <c r="N573" s="475">
        <v>750</v>
      </c>
      <c r="O573" s="474">
        <v>1410</v>
      </c>
      <c r="P573" s="473" t="s">
        <v>50</v>
      </c>
      <c r="Q573" s="380"/>
      <c r="R573" s="392"/>
      <c r="S573" s="455"/>
      <c r="T573" s="1082"/>
      <c r="V573" s="593"/>
      <c r="W573" s="1032"/>
      <c r="X573" s="486"/>
      <c r="Y573" s="485"/>
      <c r="Z573" s="1035"/>
      <c r="AA573" s="596"/>
      <c r="AB573" s="1192"/>
      <c r="AC573" s="392"/>
      <c r="AD573" s="392"/>
      <c r="AE573" s="1082"/>
      <c r="AF573" s="464"/>
      <c r="AG573" s="1193"/>
      <c r="AH573" s="429" t="s">
        <v>52</v>
      </c>
      <c r="AI573" s="470">
        <v>1900</v>
      </c>
      <c r="AJ573" s="469">
        <v>2100</v>
      </c>
      <c r="AK573" s="471">
        <v>1300</v>
      </c>
      <c r="AL573" s="469">
        <v>1300</v>
      </c>
      <c r="AM573" s="1194"/>
      <c r="AN573" s="429" t="s">
        <v>51</v>
      </c>
      <c r="AO573" s="470">
        <v>2300</v>
      </c>
      <c r="AP573" s="469">
        <v>2500</v>
      </c>
      <c r="AQ573" s="468">
        <v>1600</v>
      </c>
      <c r="AR573" s="467">
        <v>1600</v>
      </c>
      <c r="AS573" s="1032"/>
      <c r="AT573" s="593"/>
      <c r="AU573" s="485"/>
      <c r="AV573" s="571"/>
      <c r="AW573" s="1032"/>
      <c r="AX573" s="1196"/>
      <c r="AY573" s="1032"/>
      <c r="AZ573" s="1199"/>
      <c r="BA573" s="1032"/>
      <c r="BB573" s="593"/>
      <c r="BC573" s="1032"/>
      <c r="BD573" s="1206">
        <v>7.0000000000000007E-2</v>
      </c>
      <c r="BE573" s="1032"/>
      <c r="BF573" s="466">
        <v>8</v>
      </c>
      <c r="BG573" s="1032"/>
      <c r="BH573" s="466">
        <v>20</v>
      </c>
      <c r="BI573" s="1032"/>
      <c r="BJ573" s="466">
        <v>10</v>
      </c>
      <c r="BK573" s="1032"/>
      <c r="BL573" s="1196"/>
      <c r="BM573" s="1032"/>
      <c r="BN573" s="1199"/>
      <c r="BO573" s="1032"/>
      <c r="BP573" s="1206">
        <v>0.98</v>
      </c>
      <c r="BQ573" s="457"/>
      <c r="BR573" s="412"/>
      <c r="BS573" s="581"/>
      <c r="BV573" s="1056"/>
    </row>
    <row r="574" spans="1:74" ht="12.75" customHeight="1">
      <c r="A574" s="1061"/>
      <c r="B574" s="1191"/>
      <c r="C574" s="1205"/>
      <c r="D574" s="389" t="s">
        <v>3519</v>
      </c>
      <c r="E574" s="388"/>
      <c r="F574" s="387">
        <v>155220</v>
      </c>
      <c r="G574" s="386"/>
      <c r="H574" s="387">
        <v>152400</v>
      </c>
      <c r="I574" s="386"/>
      <c r="J574" s="583" t="s">
        <v>3595</v>
      </c>
      <c r="K574" s="383">
        <v>1440</v>
      </c>
      <c r="L574" s="385"/>
      <c r="M574" s="384" t="s">
        <v>50</v>
      </c>
      <c r="N574" s="383">
        <v>1410</v>
      </c>
      <c r="O574" s="385"/>
      <c r="P574" s="384" t="s">
        <v>50</v>
      </c>
      <c r="Q574" s="380"/>
      <c r="R574" s="392"/>
      <c r="S574" s="487"/>
      <c r="T574" s="1082"/>
      <c r="V574" s="593"/>
      <c r="W574" s="1032"/>
      <c r="X574" s="486"/>
      <c r="Y574" s="485"/>
      <c r="Z574" s="1035"/>
      <c r="AA574" s="596"/>
      <c r="AB574" s="1192"/>
      <c r="AC574" s="392"/>
      <c r="AD574" s="392"/>
      <c r="AE574" s="1082"/>
      <c r="AF574" s="464"/>
      <c r="AG574" s="1193"/>
      <c r="AH574" s="586" t="s">
        <v>49</v>
      </c>
      <c r="AI574" s="462">
        <v>1800</v>
      </c>
      <c r="AJ574" s="461">
        <v>2000</v>
      </c>
      <c r="AK574" s="463">
        <v>1300</v>
      </c>
      <c r="AL574" s="461">
        <v>1300</v>
      </c>
      <c r="AM574" s="1194"/>
      <c r="AN574" s="586" t="s">
        <v>48</v>
      </c>
      <c r="AO574" s="462">
        <v>2000</v>
      </c>
      <c r="AP574" s="461">
        <v>2300</v>
      </c>
      <c r="AQ574" s="460">
        <v>1400</v>
      </c>
      <c r="AR574" s="459">
        <v>1400</v>
      </c>
      <c r="AS574" s="1032"/>
      <c r="AT574" s="593"/>
      <c r="AU574" s="485"/>
      <c r="AV574" s="414"/>
      <c r="AW574" s="1032"/>
      <c r="AX574" s="1197"/>
      <c r="AY574" s="1032"/>
      <c r="AZ574" s="1200"/>
      <c r="BA574" s="1032"/>
      <c r="BB574" s="593"/>
      <c r="BC574" s="1032"/>
      <c r="BD574" s="1207"/>
      <c r="BE574" s="1032"/>
      <c r="BF574" s="604"/>
      <c r="BG574" s="1032"/>
      <c r="BH574" s="458" t="s">
        <v>3692</v>
      </c>
      <c r="BI574" s="1032"/>
      <c r="BJ574" s="458" t="s">
        <v>3692</v>
      </c>
      <c r="BK574" s="1032"/>
      <c r="BL574" s="1197"/>
      <c r="BM574" s="1032"/>
      <c r="BN574" s="1200"/>
      <c r="BO574" s="1032"/>
      <c r="BP574" s="1206"/>
      <c r="BQ574" s="457"/>
      <c r="BR574" s="412"/>
      <c r="BS574" s="581"/>
      <c r="BV574" s="1056"/>
    </row>
    <row r="575" spans="1:74" ht="12.75" customHeight="1">
      <c r="A575" s="1061"/>
      <c r="B575" s="1190" t="s">
        <v>3522</v>
      </c>
      <c r="C575" s="1076" t="s">
        <v>59</v>
      </c>
      <c r="D575" s="402" t="s">
        <v>3470</v>
      </c>
      <c r="E575" s="388"/>
      <c r="F575" s="401">
        <v>28300</v>
      </c>
      <c r="G575" s="400">
        <v>34870</v>
      </c>
      <c r="H575" s="401">
        <v>25650</v>
      </c>
      <c r="I575" s="400">
        <v>32220</v>
      </c>
      <c r="J575" s="583" t="s">
        <v>3595</v>
      </c>
      <c r="K575" s="399">
        <v>250</v>
      </c>
      <c r="L575" s="398">
        <v>310</v>
      </c>
      <c r="M575" s="397" t="s">
        <v>50</v>
      </c>
      <c r="N575" s="399">
        <v>230</v>
      </c>
      <c r="O575" s="398">
        <v>290</v>
      </c>
      <c r="P575" s="397" t="s">
        <v>50</v>
      </c>
      <c r="Q575" s="583" t="s">
        <v>3595</v>
      </c>
      <c r="R575" s="396">
        <v>6570</v>
      </c>
      <c r="S575" s="484">
        <v>60</v>
      </c>
      <c r="T575" s="1082"/>
      <c r="V575" s="593"/>
      <c r="W575" s="1032"/>
      <c r="X575" s="486"/>
      <c r="Y575" s="485"/>
      <c r="Z575" s="1035"/>
      <c r="AA575" s="596"/>
      <c r="AB575" s="1192"/>
      <c r="AC575" s="392"/>
      <c r="AD575" s="392"/>
      <c r="AE575" s="1082"/>
      <c r="AF575" s="464"/>
      <c r="AG575" s="1193" t="s">
        <v>3595</v>
      </c>
      <c r="AH575" s="483" t="s">
        <v>58</v>
      </c>
      <c r="AI575" s="482">
        <v>2300</v>
      </c>
      <c r="AJ575" s="481">
        <v>2500</v>
      </c>
      <c r="AK575" s="471">
        <v>1600</v>
      </c>
      <c r="AL575" s="469">
        <v>1600</v>
      </c>
      <c r="AM575" s="1194" t="s">
        <v>3595</v>
      </c>
      <c r="AN575" s="483" t="s">
        <v>57</v>
      </c>
      <c r="AO575" s="482">
        <v>5400</v>
      </c>
      <c r="AP575" s="481">
        <v>6000</v>
      </c>
      <c r="AQ575" s="468">
        <v>3700</v>
      </c>
      <c r="AR575" s="467">
        <v>3700</v>
      </c>
      <c r="AS575" s="1032"/>
      <c r="AT575" s="1208" t="s">
        <v>61</v>
      </c>
      <c r="AU575" s="1194" t="s">
        <v>3595</v>
      </c>
      <c r="AV575" s="1209">
        <v>4500</v>
      </c>
      <c r="AW575" s="1032" t="s">
        <v>3595</v>
      </c>
      <c r="AX575" s="1195">
        <v>1230</v>
      </c>
      <c r="AY575" s="1032" t="s">
        <v>3595</v>
      </c>
      <c r="AZ575" s="1198">
        <v>10</v>
      </c>
      <c r="BA575" s="1032"/>
      <c r="BB575" s="1208"/>
      <c r="BC575" s="1032" t="s">
        <v>3601</v>
      </c>
      <c r="BD575" s="1202" t="s">
        <v>56</v>
      </c>
      <c r="BE575" s="1032" t="s">
        <v>3601</v>
      </c>
      <c r="BF575" s="390"/>
      <c r="BG575" s="1032" t="s">
        <v>3601</v>
      </c>
      <c r="BH575" s="390"/>
      <c r="BI575" s="1032" t="s">
        <v>3601</v>
      </c>
      <c r="BJ575" s="390"/>
      <c r="BK575" s="1032" t="s">
        <v>3595</v>
      </c>
      <c r="BL575" s="1195">
        <v>1320</v>
      </c>
      <c r="BM575" s="1032" t="s">
        <v>8</v>
      </c>
      <c r="BN575" s="1198">
        <v>10</v>
      </c>
      <c r="BO575" s="1032"/>
      <c r="BP575" s="1202" t="s">
        <v>3693</v>
      </c>
      <c r="BQ575" s="457"/>
      <c r="BR575" s="412"/>
      <c r="BS575" s="581"/>
      <c r="BV575" s="1056"/>
    </row>
    <row r="576" spans="1:74" ht="12.75" customHeight="1">
      <c r="A576" s="1061"/>
      <c r="B576" s="1191"/>
      <c r="C576" s="1077"/>
      <c r="D576" s="478" t="s">
        <v>3469</v>
      </c>
      <c r="E576" s="388"/>
      <c r="F576" s="477">
        <v>34870</v>
      </c>
      <c r="G576" s="476">
        <v>88700</v>
      </c>
      <c r="H576" s="477">
        <v>32220</v>
      </c>
      <c r="I576" s="476">
        <v>86050</v>
      </c>
      <c r="J576" s="583" t="s">
        <v>3595</v>
      </c>
      <c r="K576" s="475">
        <v>310</v>
      </c>
      <c r="L576" s="474">
        <v>770</v>
      </c>
      <c r="M576" s="473" t="s">
        <v>50</v>
      </c>
      <c r="N576" s="475">
        <v>290</v>
      </c>
      <c r="O576" s="474">
        <v>750</v>
      </c>
      <c r="P576" s="473" t="s">
        <v>50</v>
      </c>
      <c r="Q576" s="583" t="s">
        <v>3595</v>
      </c>
      <c r="R576" s="383">
        <v>6570</v>
      </c>
      <c r="S576" s="480">
        <v>60</v>
      </c>
      <c r="T576" s="1082"/>
      <c r="V576" s="593"/>
      <c r="W576" s="1032"/>
      <c r="X576" s="486"/>
      <c r="Y576" s="485"/>
      <c r="Z576" s="1035"/>
      <c r="AA576" s="596"/>
      <c r="AB576" s="1192"/>
      <c r="AC576" s="392"/>
      <c r="AD576" s="392"/>
      <c r="AE576" s="1082"/>
      <c r="AF576" s="464"/>
      <c r="AG576" s="1193"/>
      <c r="AH576" s="429" t="s">
        <v>55</v>
      </c>
      <c r="AI576" s="470">
        <v>2200</v>
      </c>
      <c r="AJ576" s="469">
        <v>2400</v>
      </c>
      <c r="AK576" s="471">
        <v>1500</v>
      </c>
      <c r="AL576" s="469">
        <v>1500</v>
      </c>
      <c r="AM576" s="1194"/>
      <c r="AN576" s="429" t="s">
        <v>54</v>
      </c>
      <c r="AO576" s="470">
        <v>2900</v>
      </c>
      <c r="AP576" s="469">
        <v>3300</v>
      </c>
      <c r="AQ576" s="468">
        <v>2000</v>
      </c>
      <c r="AR576" s="467">
        <v>2000</v>
      </c>
      <c r="AS576" s="1032"/>
      <c r="AT576" s="1208"/>
      <c r="AU576" s="1194"/>
      <c r="AV576" s="1210"/>
      <c r="AW576" s="1032"/>
      <c r="AX576" s="1196"/>
      <c r="AY576" s="1032"/>
      <c r="AZ576" s="1199"/>
      <c r="BA576" s="1032"/>
      <c r="BB576" s="1208"/>
      <c r="BC576" s="1032"/>
      <c r="BD576" s="1203"/>
      <c r="BE576" s="1032"/>
      <c r="BF576" s="479">
        <v>740</v>
      </c>
      <c r="BG576" s="1032"/>
      <c r="BH576" s="479">
        <v>2320</v>
      </c>
      <c r="BI576" s="1032"/>
      <c r="BJ576" s="479">
        <v>1370</v>
      </c>
      <c r="BK576" s="1032"/>
      <c r="BL576" s="1196"/>
      <c r="BM576" s="1032"/>
      <c r="BN576" s="1199"/>
      <c r="BO576" s="1032"/>
      <c r="BP576" s="1203"/>
      <c r="BQ576" s="457"/>
      <c r="BR576" s="412"/>
      <c r="BS576" s="581"/>
      <c r="BV576" s="1056"/>
    </row>
    <row r="577" spans="1:74" ht="12.75" customHeight="1">
      <c r="A577" s="1061"/>
      <c r="B577" s="1191"/>
      <c r="C577" s="1204" t="s">
        <v>53</v>
      </c>
      <c r="D577" s="478" t="s">
        <v>3520</v>
      </c>
      <c r="E577" s="388"/>
      <c r="F577" s="477">
        <v>88700</v>
      </c>
      <c r="G577" s="476">
        <v>154450</v>
      </c>
      <c r="H577" s="477">
        <v>86050</v>
      </c>
      <c r="I577" s="476">
        <v>151800</v>
      </c>
      <c r="J577" s="583" t="s">
        <v>3595</v>
      </c>
      <c r="K577" s="475">
        <v>770</v>
      </c>
      <c r="L577" s="474">
        <v>1430</v>
      </c>
      <c r="M577" s="473" t="s">
        <v>50</v>
      </c>
      <c r="N577" s="475">
        <v>750</v>
      </c>
      <c r="O577" s="474">
        <v>1410</v>
      </c>
      <c r="P577" s="473" t="s">
        <v>50</v>
      </c>
      <c r="Q577" s="380"/>
      <c r="R577" s="392"/>
      <c r="S577" s="455"/>
      <c r="T577" s="1082"/>
      <c r="V577" s="593"/>
      <c r="W577" s="1032"/>
      <c r="X577" s="486"/>
      <c r="Y577" s="485"/>
      <c r="Z577" s="1035"/>
      <c r="AA577" s="596"/>
      <c r="AB577" s="1192"/>
      <c r="AC577" s="392"/>
      <c r="AD577" s="392"/>
      <c r="AE577" s="1082"/>
      <c r="AF577" s="464"/>
      <c r="AG577" s="1193"/>
      <c r="AH577" s="429" t="s">
        <v>52</v>
      </c>
      <c r="AI577" s="470">
        <v>2100</v>
      </c>
      <c r="AJ577" s="469">
        <v>2300</v>
      </c>
      <c r="AK577" s="471">
        <v>1400</v>
      </c>
      <c r="AL577" s="469">
        <v>1400</v>
      </c>
      <c r="AM577" s="1194"/>
      <c r="AN577" s="429" t="s">
        <v>51</v>
      </c>
      <c r="AO577" s="470">
        <v>2500</v>
      </c>
      <c r="AP577" s="469">
        <v>2800</v>
      </c>
      <c r="AQ577" s="468">
        <v>1800</v>
      </c>
      <c r="AR577" s="467">
        <v>1800</v>
      </c>
      <c r="AS577" s="1032"/>
      <c r="AT577" s="593"/>
      <c r="AU577" s="485"/>
      <c r="AV577" s="571"/>
      <c r="AW577" s="1032"/>
      <c r="AX577" s="1196"/>
      <c r="AY577" s="1032"/>
      <c r="AZ577" s="1199"/>
      <c r="BA577" s="1032"/>
      <c r="BB577" s="593"/>
      <c r="BC577" s="1032"/>
      <c r="BD577" s="1206">
        <v>7.0000000000000007E-2</v>
      </c>
      <c r="BE577" s="1032"/>
      <c r="BF577" s="466">
        <v>7</v>
      </c>
      <c r="BG577" s="1032"/>
      <c r="BH577" s="466">
        <v>20</v>
      </c>
      <c r="BI577" s="1032"/>
      <c r="BJ577" s="466">
        <v>10</v>
      </c>
      <c r="BK577" s="1032"/>
      <c r="BL577" s="1196"/>
      <c r="BM577" s="1032"/>
      <c r="BN577" s="1199"/>
      <c r="BO577" s="1032"/>
      <c r="BP577" s="1206">
        <v>0.99</v>
      </c>
      <c r="BQ577" s="457"/>
      <c r="BR577" s="412"/>
      <c r="BS577" s="581"/>
      <c r="BV577" s="1056"/>
    </row>
    <row r="578" spans="1:74" ht="12.75" customHeight="1">
      <c r="A578" s="1061"/>
      <c r="B578" s="1191"/>
      <c r="C578" s="1205"/>
      <c r="D578" s="389" t="s">
        <v>3519</v>
      </c>
      <c r="E578" s="388"/>
      <c r="F578" s="387">
        <v>154450</v>
      </c>
      <c r="G578" s="386"/>
      <c r="H578" s="387">
        <v>151800</v>
      </c>
      <c r="I578" s="386"/>
      <c r="J578" s="583" t="s">
        <v>3595</v>
      </c>
      <c r="K578" s="383">
        <v>1430</v>
      </c>
      <c r="L578" s="385"/>
      <c r="M578" s="384" t="s">
        <v>50</v>
      </c>
      <c r="N578" s="383">
        <v>1410</v>
      </c>
      <c r="O578" s="385"/>
      <c r="P578" s="384" t="s">
        <v>50</v>
      </c>
      <c r="Q578" s="380"/>
      <c r="R578" s="392"/>
      <c r="S578" s="487"/>
      <c r="T578" s="1082"/>
      <c r="V578" s="593"/>
      <c r="W578" s="1032"/>
      <c r="X578" s="486"/>
      <c r="Y578" s="485"/>
      <c r="Z578" s="1035"/>
      <c r="AA578" s="596"/>
      <c r="AB578" s="1192"/>
      <c r="AC578" s="392"/>
      <c r="AD578" s="392"/>
      <c r="AE578" s="1082"/>
      <c r="AF578" s="464"/>
      <c r="AG578" s="1193"/>
      <c r="AH578" s="586" t="s">
        <v>49</v>
      </c>
      <c r="AI578" s="462">
        <v>1900</v>
      </c>
      <c r="AJ578" s="461">
        <v>2100</v>
      </c>
      <c r="AK578" s="463">
        <v>1300</v>
      </c>
      <c r="AL578" s="461">
        <v>1300</v>
      </c>
      <c r="AM578" s="1194"/>
      <c r="AN578" s="586" t="s">
        <v>48</v>
      </c>
      <c r="AO578" s="462">
        <v>2300</v>
      </c>
      <c r="AP578" s="461">
        <v>2500</v>
      </c>
      <c r="AQ578" s="460">
        <v>1600</v>
      </c>
      <c r="AR578" s="459">
        <v>1600</v>
      </c>
      <c r="AS578" s="1032"/>
      <c r="AT578" s="593"/>
      <c r="AU578" s="485"/>
      <c r="AV578" s="414"/>
      <c r="AW578" s="1032"/>
      <c r="AX578" s="1197"/>
      <c r="AY578" s="1032"/>
      <c r="AZ578" s="1200"/>
      <c r="BA578" s="1032"/>
      <c r="BB578" s="593"/>
      <c r="BC578" s="1032"/>
      <c r="BD578" s="1207"/>
      <c r="BE578" s="1032"/>
      <c r="BF578" s="604"/>
      <c r="BG578" s="1032"/>
      <c r="BH578" s="458" t="s">
        <v>3692</v>
      </c>
      <c r="BI578" s="1032"/>
      <c r="BJ578" s="458" t="s">
        <v>3692</v>
      </c>
      <c r="BK578" s="1032"/>
      <c r="BL578" s="1197"/>
      <c r="BM578" s="1032"/>
      <c r="BN578" s="1200"/>
      <c r="BO578" s="1032"/>
      <c r="BP578" s="1206"/>
      <c r="BQ578" s="457"/>
      <c r="BR578" s="412"/>
      <c r="BS578" s="581"/>
      <c r="BV578" s="1056"/>
    </row>
    <row r="579" spans="1:74" ht="12.75" customHeight="1">
      <c r="A579" s="1061"/>
      <c r="B579" s="1201" t="s">
        <v>3521</v>
      </c>
      <c r="C579" s="1076" t="s">
        <v>59</v>
      </c>
      <c r="D579" s="402" t="s">
        <v>3470</v>
      </c>
      <c r="E579" s="388"/>
      <c r="F579" s="401">
        <v>27600</v>
      </c>
      <c r="G579" s="400">
        <v>34170</v>
      </c>
      <c r="H579" s="401">
        <v>25100</v>
      </c>
      <c r="I579" s="400">
        <v>31670</v>
      </c>
      <c r="J579" s="583" t="s">
        <v>3595</v>
      </c>
      <c r="K579" s="399">
        <v>250</v>
      </c>
      <c r="L579" s="398">
        <v>310</v>
      </c>
      <c r="M579" s="397" t="s">
        <v>50</v>
      </c>
      <c r="N579" s="399">
        <v>220</v>
      </c>
      <c r="O579" s="398">
        <v>280</v>
      </c>
      <c r="P579" s="397" t="s">
        <v>50</v>
      </c>
      <c r="Q579" s="583" t="s">
        <v>3595</v>
      </c>
      <c r="R579" s="396">
        <v>6570</v>
      </c>
      <c r="S579" s="484">
        <v>60</v>
      </c>
      <c r="T579" s="1082"/>
      <c r="V579" s="472"/>
      <c r="W579" s="1082"/>
      <c r="X579" s="596"/>
      <c r="Z579" s="1082"/>
      <c r="AA579" s="596"/>
      <c r="AB579" s="1082"/>
      <c r="AC579" s="392"/>
      <c r="AD579" s="392"/>
      <c r="AE579" s="1082"/>
      <c r="AF579" s="464"/>
      <c r="AG579" s="1193" t="s">
        <v>3595</v>
      </c>
      <c r="AH579" s="483" t="s">
        <v>58</v>
      </c>
      <c r="AI579" s="482">
        <v>2200</v>
      </c>
      <c r="AJ579" s="481">
        <v>2400</v>
      </c>
      <c r="AK579" s="471">
        <v>1500</v>
      </c>
      <c r="AL579" s="469">
        <v>1500</v>
      </c>
      <c r="AM579" s="1194" t="s">
        <v>3595</v>
      </c>
      <c r="AN579" s="483" t="s">
        <v>57</v>
      </c>
      <c r="AO579" s="482">
        <v>4800</v>
      </c>
      <c r="AP579" s="481">
        <v>5400</v>
      </c>
      <c r="AQ579" s="468">
        <v>3400</v>
      </c>
      <c r="AR579" s="467">
        <v>3400</v>
      </c>
      <c r="AS579" s="1032"/>
      <c r="AT579" s="593"/>
      <c r="AU579" s="1194" t="s">
        <v>3595</v>
      </c>
      <c r="AV579" s="1209">
        <v>4500</v>
      </c>
      <c r="AW579" s="1032" t="s">
        <v>3595</v>
      </c>
      <c r="AX579" s="1195">
        <v>1170</v>
      </c>
      <c r="AY579" s="1032" t="s">
        <v>3595</v>
      </c>
      <c r="AZ579" s="1198">
        <v>10</v>
      </c>
      <c r="BA579" s="1032"/>
      <c r="BB579" s="593"/>
      <c r="BC579" s="1032" t="s">
        <v>3601</v>
      </c>
      <c r="BD579" s="1202" t="s">
        <v>56</v>
      </c>
      <c r="BE579" s="1032" t="s">
        <v>3601</v>
      </c>
      <c r="BF579" s="390"/>
      <c r="BG579" s="1032" t="s">
        <v>3601</v>
      </c>
      <c r="BH579" s="390"/>
      <c r="BI579" s="1032" t="s">
        <v>3601</v>
      </c>
      <c r="BJ579" s="390"/>
      <c r="BK579" s="1032" t="s">
        <v>3595</v>
      </c>
      <c r="BL579" s="1195">
        <v>1250</v>
      </c>
      <c r="BM579" s="1032" t="s">
        <v>8</v>
      </c>
      <c r="BN579" s="1198">
        <v>10</v>
      </c>
      <c r="BO579" s="394"/>
      <c r="BP579" s="1202" t="s">
        <v>3693</v>
      </c>
      <c r="BQ579" s="457"/>
      <c r="BR579" s="412"/>
      <c r="BS579" s="581"/>
      <c r="BV579" s="1056"/>
    </row>
    <row r="580" spans="1:74" ht="12.75" customHeight="1">
      <c r="A580" s="1061"/>
      <c r="B580" s="1191"/>
      <c r="C580" s="1077"/>
      <c r="D580" s="478" t="s">
        <v>3469</v>
      </c>
      <c r="E580" s="388"/>
      <c r="F580" s="477">
        <v>34170</v>
      </c>
      <c r="G580" s="476">
        <v>88000</v>
      </c>
      <c r="H580" s="477">
        <v>31670</v>
      </c>
      <c r="I580" s="476">
        <v>85500</v>
      </c>
      <c r="J580" s="583" t="s">
        <v>3595</v>
      </c>
      <c r="K580" s="475">
        <v>310</v>
      </c>
      <c r="L580" s="474">
        <v>770</v>
      </c>
      <c r="M580" s="473" t="s">
        <v>50</v>
      </c>
      <c r="N580" s="475">
        <v>280</v>
      </c>
      <c r="O580" s="474">
        <v>740</v>
      </c>
      <c r="P580" s="473" t="s">
        <v>50</v>
      </c>
      <c r="Q580" s="583" t="s">
        <v>3595</v>
      </c>
      <c r="R580" s="383">
        <v>6570</v>
      </c>
      <c r="S580" s="480">
        <v>60</v>
      </c>
      <c r="T580" s="1082"/>
      <c r="V580" s="472"/>
      <c r="W580" s="1082"/>
      <c r="X580" s="596"/>
      <c r="Z580" s="1082"/>
      <c r="AA580" s="596"/>
      <c r="AB580" s="1082"/>
      <c r="AC580" s="392"/>
      <c r="AD580" s="392"/>
      <c r="AE580" s="1082"/>
      <c r="AF580" s="464"/>
      <c r="AG580" s="1193"/>
      <c r="AH580" s="429" t="s">
        <v>55</v>
      </c>
      <c r="AI580" s="470">
        <v>2100</v>
      </c>
      <c r="AJ580" s="469">
        <v>2300</v>
      </c>
      <c r="AK580" s="471">
        <v>1400</v>
      </c>
      <c r="AL580" s="469">
        <v>1400</v>
      </c>
      <c r="AM580" s="1194"/>
      <c r="AN580" s="429" t="s">
        <v>54</v>
      </c>
      <c r="AO580" s="470">
        <v>2600</v>
      </c>
      <c r="AP580" s="469">
        <v>2900</v>
      </c>
      <c r="AQ580" s="468">
        <v>1800</v>
      </c>
      <c r="AR580" s="467">
        <v>1800</v>
      </c>
      <c r="AS580" s="1032"/>
      <c r="AT580" s="593"/>
      <c r="AU580" s="1194"/>
      <c r="AV580" s="1210"/>
      <c r="AW580" s="1032"/>
      <c r="AX580" s="1196"/>
      <c r="AY580" s="1032"/>
      <c r="AZ580" s="1199"/>
      <c r="BA580" s="1032"/>
      <c r="BB580" s="593"/>
      <c r="BC580" s="1032"/>
      <c r="BD580" s="1203"/>
      <c r="BE580" s="1032"/>
      <c r="BF580" s="479">
        <v>700</v>
      </c>
      <c r="BG580" s="1032"/>
      <c r="BH580" s="479">
        <v>2190</v>
      </c>
      <c r="BI580" s="1032"/>
      <c r="BJ580" s="479">
        <v>1290</v>
      </c>
      <c r="BK580" s="1032"/>
      <c r="BL580" s="1196"/>
      <c r="BM580" s="1032"/>
      <c r="BN580" s="1199"/>
      <c r="BO580" s="394"/>
      <c r="BP580" s="1203"/>
      <c r="BQ580" s="457"/>
      <c r="BR580" s="412"/>
      <c r="BS580" s="581"/>
      <c r="BV580" s="1056"/>
    </row>
    <row r="581" spans="1:74" ht="12.75" customHeight="1">
      <c r="A581" s="1061"/>
      <c r="B581" s="1191"/>
      <c r="C581" s="1204" t="s">
        <v>53</v>
      </c>
      <c r="D581" s="478" t="s">
        <v>3520</v>
      </c>
      <c r="E581" s="388"/>
      <c r="F581" s="477">
        <v>88000</v>
      </c>
      <c r="G581" s="476">
        <v>153750</v>
      </c>
      <c r="H581" s="477">
        <v>85500</v>
      </c>
      <c r="I581" s="476">
        <v>151250</v>
      </c>
      <c r="J581" s="583" t="s">
        <v>3595</v>
      </c>
      <c r="K581" s="475">
        <v>770</v>
      </c>
      <c r="L581" s="474">
        <v>1430</v>
      </c>
      <c r="M581" s="473" t="s">
        <v>50</v>
      </c>
      <c r="N581" s="475">
        <v>740</v>
      </c>
      <c r="O581" s="474">
        <v>1400</v>
      </c>
      <c r="P581" s="473" t="s">
        <v>50</v>
      </c>
      <c r="Q581" s="380"/>
      <c r="R581" s="392"/>
      <c r="S581" s="455"/>
      <c r="T581" s="1082"/>
      <c r="V581" s="472"/>
      <c r="W581" s="1082"/>
      <c r="X581" s="596"/>
      <c r="Z581" s="1082"/>
      <c r="AA581" s="596"/>
      <c r="AB581" s="1082"/>
      <c r="AC581" s="392"/>
      <c r="AD581" s="392"/>
      <c r="AE581" s="1082"/>
      <c r="AF581" s="464"/>
      <c r="AG581" s="1193"/>
      <c r="AH581" s="429" t="s">
        <v>52</v>
      </c>
      <c r="AI581" s="470">
        <v>1900</v>
      </c>
      <c r="AJ581" s="469">
        <v>2100</v>
      </c>
      <c r="AK581" s="471">
        <v>1300</v>
      </c>
      <c r="AL581" s="469">
        <v>1300</v>
      </c>
      <c r="AM581" s="1194"/>
      <c r="AN581" s="429" t="s">
        <v>51</v>
      </c>
      <c r="AO581" s="470">
        <v>2300</v>
      </c>
      <c r="AP581" s="469">
        <v>2500</v>
      </c>
      <c r="AQ581" s="468">
        <v>1600</v>
      </c>
      <c r="AR581" s="467">
        <v>1600</v>
      </c>
      <c r="AS581" s="1032"/>
      <c r="AT581" s="593"/>
      <c r="AU581" s="485"/>
      <c r="AV581" s="571"/>
      <c r="AW581" s="1032"/>
      <c r="AX581" s="1196"/>
      <c r="AY581" s="1032"/>
      <c r="AZ581" s="1199"/>
      <c r="BA581" s="1032"/>
      <c r="BB581" s="593"/>
      <c r="BC581" s="1032"/>
      <c r="BD581" s="1206">
        <v>7.0000000000000007E-2</v>
      </c>
      <c r="BE581" s="1032"/>
      <c r="BF581" s="466">
        <v>7</v>
      </c>
      <c r="BG581" s="1032"/>
      <c r="BH581" s="466">
        <v>20</v>
      </c>
      <c r="BI581" s="1032"/>
      <c r="BJ581" s="466">
        <v>10</v>
      </c>
      <c r="BK581" s="1032"/>
      <c r="BL581" s="1196"/>
      <c r="BM581" s="1032"/>
      <c r="BN581" s="1199"/>
      <c r="BO581" s="394"/>
      <c r="BP581" s="1206">
        <v>0.99</v>
      </c>
      <c r="BQ581" s="457"/>
      <c r="BR581" s="412"/>
      <c r="BS581" s="581"/>
      <c r="BV581" s="1056"/>
    </row>
    <row r="582" spans="1:74" ht="12.75" customHeight="1">
      <c r="A582" s="1075"/>
      <c r="B582" s="1191"/>
      <c r="C582" s="1205"/>
      <c r="D582" s="389" t="s">
        <v>3519</v>
      </c>
      <c r="E582" s="388"/>
      <c r="F582" s="387">
        <v>153750</v>
      </c>
      <c r="G582" s="386"/>
      <c r="H582" s="387">
        <v>151250</v>
      </c>
      <c r="I582" s="386"/>
      <c r="J582" s="583" t="s">
        <v>3595</v>
      </c>
      <c r="K582" s="383">
        <v>1430</v>
      </c>
      <c r="L582" s="385"/>
      <c r="M582" s="384" t="s">
        <v>50</v>
      </c>
      <c r="N582" s="383">
        <v>1400</v>
      </c>
      <c r="O582" s="385"/>
      <c r="P582" s="384" t="s">
        <v>50</v>
      </c>
      <c r="Q582" s="380"/>
      <c r="R582" s="392"/>
      <c r="S582" s="456"/>
      <c r="T582" s="1082"/>
      <c r="V582" s="465"/>
      <c r="W582" s="1082"/>
      <c r="X582" s="597"/>
      <c r="Z582" s="1082"/>
      <c r="AA582" s="597"/>
      <c r="AB582" s="1082"/>
      <c r="AC582" s="392"/>
      <c r="AD582" s="392"/>
      <c r="AE582" s="1082"/>
      <c r="AF582" s="464"/>
      <c r="AG582" s="1193"/>
      <c r="AH582" s="586" t="s">
        <v>49</v>
      </c>
      <c r="AI582" s="462">
        <v>1800</v>
      </c>
      <c r="AJ582" s="461">
        <v>2000</v>
      </c>
      <c r="AK582" s="463">
        <v>1300</v>
      </c>
      <c r="AL582" s="461">
        <v>1300</v>
      </c>
      <c r="AM582" s="1194"/>
      <c r="AN582" s="586" t="s">
        <v>48</v>
      </c>
      <c r="AO582" s="462">
        <v>2000</v>
      </c>
      <c r="AP582" s="461">
        <v>2300</v>
      </c>
      <c r="AQ582" s="460">
        <v>1400</v>
      </c>
      <c r="AR582" s="459">
        <v>1400</v>
      </c>
      <c r="AS582" s="1032"/>
      <c r="AT582" s="594"/>
      <c r="AU582" s="485"/>
      <c r="AV582" s="414"/>
      <c r="AW582" s="1032"/>
      <c r="AX582" s="1197"/>
      <c r="AY582" s="1032"/>
      <c r="AZ582" s="1200"/>
      <c r="BA582" s="1032"/>
      <c r="BB582" s="594"/>
      <c r="BC582" s="1032"/>
      <c r="BD582" s="1207"/>
      <c r="BE582" s="1032"/>
      <c r="BF582" s="604"/>
      <c r="BG582" s="1032"/>
      <c r="BH582" s="458" t="s">
        <v>3692</v>
      </c>
      <c r="BI582" s="1032"/>
      <c r="BJ582" s="458" t="s">
        <v>3692</v>
      </c>
      <c r="BK582" s="1032"/>
      <c r="BL582" s="1197"/>
      <c r="BM582" s="1032"/>
      <c r="BN582" s="1200"/>
      <c r="BO582" s="394"/>
      <c r="BP582" s="1207"/>
      <c r="BQ582" s="457"/>
      <c r="BR582" s="412"/>
      <c r="BS582" s="581"/>
      <c r="BV582" s="1056"/>
    </row>
    <row r="583" spans="1:74">
      <c r="S583" s="456"/>
      <c r="AA583" s="455"/>
      <c r="AC583" s="411"/>
      <c r="AD583" s="411"/>
      <c r="AF583" s="454"/>
      <c r="AU583" s="596"/>
      <c r="AV583" s="488"/>
    </row>
    <row r="584" spans="1:74">
      <c r="AU584" s="596"/>
      <c r="AV584" s="584"/>
    </row>
    <row r="585" spans="1:74">
      <c r="AU585" s="596"/>
      <c r="AV585" s="584"/>
    </row>
  </sheetData>
  <sheetProtection algorithmName="SHA-512" hashValue="Faxa+HyVXCyzQew4ckf33/2wyBoVmjCObcG0lemWK3xSatabPr/5ZUGlkGuvKkBBZ8CvRbX9ahGjRcoGGLg7YA==" saltValue="sHXzagkcpqdT9b/9hqRd0A==" spinCount="100000" sheet="1" objects="1" scenarios="1" selectLockedCells="1" selectUnlockedCells="1"/>
  <mergeCells count="4332">
    <mergeCell ref="AU579:AU580"/>
    <mergeCell ref="AV579:AV580"/>
    <mergeCell ref="AU511:AU512"/>
    <mergeCell ref="AV511:AV512"/>
    <mergeCell ref="AU515:AU516"/>
    <mergeCell ref="AV515:AV516"/>
    <mergeCell ref="AU519:AU520"/>
    <mergeCell ref="AV519:AV520"/>
    <mergeCell ref="AU523:AU524"/>
    <mergeCell ref="AV523:AV524"/>
    <mergeCell ref="AU567:AU568"/>
    <mergeCell ref="AV567:AV568"/>
    <mergeCell ref="AU571:AU572"/>
    <mergeCell ref="AV571:AV572"/>
    <mergeCell ref="AU575:AU576"/>
    <mergeCell ref="AV575:AV576"/>
    <mergeCell ref="AU503:AU504"/>
    <mergeCell ref="AV503:AV504"/>
    <mergeCell ref="AU507:AU508"/>
    <mergeCell ref="AV507:AV508"/>
    <mergeCell ref="AU555:AU556"/>
    <mergeCell ref="AV555:AV556"/>
    <mergeCell ref="AU527:AU528"/>
    <mergeCell ref="AV527:AV528"/>
    <mergeCell ref="AU531:AU532"/>
    <mergeCell ref="AV531:AV532"/>
    <mergeCell ref="AU491:AU492"/>
    <mergeCell ref="AV491:AV492"/>
    <mergeCell ref="AU495:AU496"/>
    <mergeCell ref="AV495:AV496"/>
    <mergeCell ref="AU499:AU500"/>
    <mergeCell ref="AV499:AV500"/>
    <mergeCell ref="AU479:AU480"/>
    <mergeCell ref="AV479:AV480"/>
    <mergeCell ref="AU483:AU484"/>
    <mergeCell ref="AV483:AV484"/>
    <mergeCell ref="AU487:AU488"/>
    <mergeCell ref="AV487:AV488"/>
    <mergeCell ref="AU543:AU544"/>
    <mergeCell ref="AV543:AV544"/>
    <mergeCell ref="AU467:AU468"/>
    <mergeCell ref="AV467:AV468"/>
    <mergeCell ref="AU471:AU472"/>
    <mergeCell ref="AV471:AV472"/>
    <mergeCell ref="AU475:AU476"/>
    <mergeCell ref="AV475:AV476"/>
    <mergeCell ref="AU539:AU540"/>
    <mergeCell ref="AV539:AV540"/>
    <mergeCell ref="AU455:AU456"/>
    <mergeCell ref="AV455:AV456"/>
    <mergeCell ref="AU459:AU460"/>
    <mergeCell ref="AV459:AV460"/>
    <mergeCell ref="AU463:AU464"/>
    <mergeCell ref="AV463:AV464"/>
    <mergeCell ref="AU443:AU444"/>
    <mergeCell ref="AV443:AV444"/>
    <mergeCell ref="AU447:AU448"/>
    <mergeCell ref="AV447:AV448"/>
    <mergeCell ref="AU451:AU452"/>
    <mergeCell ref="AV451:AV452"/>
    <mergeCell ref="AU431:AU432"/>
    <mergeCell ref="AV431:AV432"/>
    <mergeCell ref="AU435:AU436"/>
    <mergeCell ref="AV435:AV436"/>
    <mergeCell ref="AU439:AU440"/>
    <mergeCell ref="AV439:AV440"/>
    <mergeCell ref="AU419:AU420"/>
    <mergeCell ref="AV419:AV420"/>
    <mergeCell ref="AU423:AU424"/>
    <mergeCell ref="AV423:AV424"/>
    <mergeCell ref="AU427:AU428"/>
    <mergeCell ref="AV427:AV428"/>
    <mergeCell ref="AU407:AU408"/>
    <mergeCell ref="AV407:AV408"/>
    <mergeCell ref="AU411:AU412"/>
    <mergeCell ref="AV411:AV412"/>
    <mergeCell ref="AU415:AU416"/>
    <mergeCell ref="AV415:AV416"/>
    <mergeCell ref="AU395:AU396"/>
    <mergeCell ref="AV395:AV396"/>
    <mergeCell ref="AU399:AU400"/>
    <mergeCell ref="AV399:AV400"/>
    <mergeCell ref="AU403:AU404"/>
    <mergeCell ref="AV403:AV404"/>
    <mergeCell ref="AU383:AU384"/>
    <mergeCell ref="AV383:AV384"/>
    <mergeCell ref="AU387:AU388"/>
    <mergeCell ref="AV387:AV388"/>
    <mergeCell ref="AU391:AU392"/>
    <mergeCell ref="AV391:AV392"/>
    <mergeCell ref="AU371:AU372"/>
    <mergeCell ref="AV371:AV372"/>
    <mergeCell ref="AU375:AU376"/>
    <mergeCell ref="AV375:AV376"/>
    <mergeCell ref="AU379:AU380"/>
    <mergeCell ref="AV379:AV380"/>
    <mergeCell ref="AU359:AU360"/>
    <mergeCell ref="AV359:AV360"/>
    <mergeCell ref="AU363:AU364"/>
    <mergeCell ref="AV363:AV364"/>
    <mergeCell ref="AU367:AU368"/>
    <mergeCell ref="AV367:AV368"/>
    <mergeCell ref="AU347:AU348"/>
    <mergeCell ref="AV347:AV348"/>
    <mergeCell ref="AU351:AU352"/>
    <mergeCell ref="AV351:AV352"/>
    <mergeCell ref="AU355:AU356"/>
    <mergeCell ref="AV355:AV356"/>
    <mergeCell ref="AU335:AU336"/>
    <mergeCell ref="AV335:AV336"/>
    <mergeCell ref="AU339:AU340"/>
    <mergeCell ref="AV339:AV340"/>
    <mergeCell ref="AU343:AU344"/>
    <mergeCell ref="AV343:AV344"/>
    <mergeCell ref="AU323:AU324"/>
    <mergeCell ref="AV323:AV324"/>
    <mergeCell ref="AU327:AU328"/>
    <mergeCell ref="AV327:AV328"/>
    <mergeCell ref="AU331:AU332"/>
    <mergeCell ref="AV331:AV332"/>
    <mergeCell ref="AU311:AU312"/>
    <mergeCell ref="AV311:AV312"/>
    <mergeCell ref="AU315:AU316"/>
    <mergeCell ref="AV315:AV316"/>
    <mergeCell ref="AU319:AU320"/>
    <mergeCell ref="AV319:AV320"/>
    <mergeCell ref="AU299:AU300"/>
    <mergeCell ref="AV299:AV300"/>
    <mergeCell ref="AU303:AU304"/>
    <mergeCell ref="AV303:AV304"/>
    <mergeCell ref="AU307:AU308"/>
    <mergeCell ref="AV307:AV308"/>
    <mergeCell ref="AU287:AU288"/>
    <mergeCell ref="AV287:AV288"/>
    <mergeCell ref="AU291:AU292"/>
    <mergeCell ref="AV291:AV292"/>
    <mergeCell ref="AU295:AU296"/>
    <mergeCell ref="AV295:AV296"/>
    <mergeCell ref="AU275:AU276"/>
    <mergeCell ref="AV275:AV276"/>
    <mergeCell ref="AU279:AU280"/>
    <mergeCell ref="AV279:AV280"/>
    <mergeCell ref="AU283:AU284"/>
    <mergeCell ref="AV283:AV284"/>
    <mergeCell ref="AU263:AU264"/>
    <mergeCell ref="AV263:AV264"/>
    <mergeCell ref="AU267:AU268"/>
    <mergeCell ref="AV267:AV268"/>
    <mergeCell ref="AU271:AU272"/>
    <mergeCell ref="AV271:AV272"/>
    <mergeCell ref="AU251:AU252"/>
    <mergeCell ref="AV251:AV252"/>
    <mergeCell ref="AU255:AU256"/>
    <mergeCell ref="AV255:AV256"/>
    <mergeCell ref="AU259:AU260"/>
    <mergeCell ref="AV259:AV260"/>
    <mergeCell ref="AU239:AU240"/>
    <mergeCell ref="AV239:AV240"/>
    <mergeCell ref="AU243:AU244"/>
    <mergeCell ref="AV243:AV244"/>
    <mergeCell ref="AU247:AU248"/>
    <mergeCell ref="AV247:AV248"/>
    <mergeCell ref="AU227:AU228"/>
    <mergeCell ref="AV227:AV228"/>
    <mergeCell ref="AU231:AU232"/>
    <mergeCell ref="AV231:AV232"/>
    <mergeCell ref="AU235:AU236"/>
    <mergeCell ref="AV235:AV236"/>
    <mergeCell ref="AU215:AU216"/>
    <mergeCell ref="AV215:AV216"/>
    <mergeCell ref="AU219:AU220"/>
    <mergeCell ref="AV219:AV220"/>
    <mergeCell ref="AU223:AU224"/>
    <mergeCell ref="AV223:AV224"/>
    <mergeCell ref="AU203:AU204"/>
    <mergeCell ref="AV203:AV204"/>
    <mergeCell ref="AU207:AU208"/>
    <mergeCell ref="AV207:AV208"/>
    <mergeCell ref="AU211:AU212"/>
    <mergeCell ref="AV211:AV212"/>
    <mergeCell ref="AU191:AU192"/>
    <mergeCell ref="AV191:AV192"/>
    <mergeCell ref="AU195:AU196"/>
    <mergeCell ref="AV195:AV196"/>
    <mergeCell ref="AU199:AU200"/>
    <mergeCell ref="AV199:AV200"/>
    <mergeCell ref="AU179:AU180"/>
    <mergeCell ref="AV179:AV180"/>
    <mergeCell ref="AU183:AU184"/>
    <mergeCell ref="AV183:AV184"/>
    <mergeCell ref="AU187:AU188"/>
    <mergeCell ref="AV187:AV188"/>
    <mergeCell ref="AU167:AU168"/>
    <mergeCell ref="AV167:AV168"/>
    <mergeCell ref="AU171:AU172"/>
    <mergeCell ref="AV171:AV172"/>
    <mergeCell ref="AU175:AU176"/>
    <mergeCell ref="AV175:AV176"/>
    <mergeCell ref="AU155:AU156"/>
    <mergeCell ref="AV155:AV156"/>
    <mergeCell ref="AU159:AU160"/>
    <mergeCell ref="AV159:AV160"/>
    <mergeCell ref="AU163:AU164"/>
    <mergeCell ref="AV163:AV164"/>
    <mergeCell ref="AV91:AV92"/>
    <mergeCell ref="AU95:AU96"/>
    <mergeCell ref="AV95:AV96"/>
    <mergeCell ref="AU99:AU100"/>
    <mergeCell ref="AV99:AV100"/>
    <mergeCell ref="AV79:AV80"/>
    <mergeCell ref="AU83:AU84"/>
    <mergeCell ref="AV83:AV84"/>
    <mergeCell ref="AU87:AU88"/>
    <mergeCell ref="AV87:AV88"/>
    <mergeCell ref="AU139:AU140"/>
    <mergeCell ref="AV139:AV140"/>
    <mergeCell ref="AU143:AU144"/>
    <mergeCell ref="AV143:AV144"/>
    <mergeCell ref="AU147:AU148"/>
    <mergeCell ref="AV147:AV148"/>
    <mergeCell ref="AU127:AU128"/>
    <mergeCell ref="AV127:AV128"/>
    <mergeCell ref="AU131:AU132"/>
    <mergeCell ref="AV131:AV132"/>
    <mergeCell ref="AU135:AU136"/>
    <mergeCell ref="AV135:AV136"/>
    <mergeCell ref="AU115:AU116"/>
    <mergeCell ref="AV115:AV116"/>
    <mergeCell ref="AU119:AU120"/>
    <mergeCell ref="AV119:AV120"/>
    <mergeCell ref="AU123:AU124"/>
    <mergeCell ref="AV123:AV124"/>
    <mergeCell ref="AV7:AV8"/>
    <mergeCell ref="AU7:AU8"/>
    <mergeCell ref="AU11:AU12"/>
    <mergeCell ref="AV11:AV12"/>
    <mergeCell ref="AU15:AU16"/>
    <mergeCell ref="AV15:AV16"/>
    <mergeCell ref="BK551:BK554"/>
    <mergeCell ref="BL551:BL554"/>
    <mergeCell ref="BM551:BM554"/>
    <mergeCell ref="BN551:BN554"/>
    <mergeCell ref="BK555:BK558"/>
    <mergeCell ref="BL555:BL558"/>
    <mergeCell ref="BM555:BM558"/>
    <mergeCell ref="BN555:BN558"/>
    <mergeCell ref="BL531:BL534"/>
    <mergeCell ref="BM531:BM534"/>
    <mergeCell ref="AU67:AU68"/>
    <mergeCell ref="AV67:AV68"/>
    <mergeCell ref="AU71:AU72"/>
    <mergeCell ref="AV71:AV72"/>
    <mergeCell ref="AU75:AU76"/>
    <mergeCell ref="AV75:AV76"/>
    <mergeCell ref="AU55:AU56"/>
    <mergeCell ref="AV55:AV56"/>
    <mergeCell ref="AU59:AU60"/>
    <mergeCell ref="AV59:AV60"/>
    <mergeCell ref="AU63:AU64"/>
    <mergeCell ref="AV63:AV64"/>
    <mergeCell ref="AU43:AU44"/>
    <mergeCell ref="AV43:AV44"/>
    <mergeCell ref="AU47:AU48"/>
    <mergeCell ref="AV47:AV48"/>
    <mergeCell ref="BL579:BL582"/>
    <mergeCell ref="BM579:BM582"/>
    <mergeCell ref="BN579:BN582"/>
    <mergeCell ref="BK571:BK574"/>
    <mergeCell ref="BK575:BK578"/>
    <mergeCell ref="BK579:BK582"/>
    <mergeCell ref="AU31:AU32"/>
    <mergeCell ref="AV31:AV32"/>
    <mergeCell ref="AU35:AU36"/>
    <mergeCell ref="AV35:AV36"/>
    <mergeCell ref="AU39:AU40"/>
    <mergeCell ref="AV39:AV40"/>
    <mergeCell ref="AU19:AU20"/>
    <mergeCell ref="AV19:AV20"/>
    <mergeCell ref="AU23:AU24"/>
    <mergeCell ref="AV23:AV24"/>
    <mergeCell ref="AU27:AU28"/>
    <mergeCell ref="AV27:AV28"/>
    <mergeCell ref="BK567:BK570"/>
    <mergeCell ref="BL567:BL570"/>
    <mergeCell ref="BM567:BM570"/>
    <mergeCell ref="BN567:BN570"/>
    <mergeCell ref="AU51:AU52"/>
    <mergeCell ref="AV51:AV52"/>
    <mergeCell ref="AU103:AU104"/>
    <mergeCell ref="AV103:AV104"/>
    <mergeCell ref="AU107:AU108"/>
    <mergeCell ref="AV107:AV108"/>
    <mergeCell ref="AU111:AU112"/>
    <mergeCell ref="AV111:AV112"/>
    <mergeCell ref="AU91:AU92"/>
    <mergeCell ref="AU79:AU80"/>
    <mergeCell ref="BK507:BK510"/>
    <mergeCell ref="BL507:BL510"/>
    <mergeCell ref="BM507:BM510"/>
    <mergeCell ref="BN507:BN510"/>
    <mergeCell ref="BK511:BK514"/>
    <mergeCell ref="BL511:BL514"/>
    <mergeCell ref="BM511:BM514"/>
    <mergeCell ref="BN511:BN514"/>
    <mergeCell ref="BK499:BK502"/>
    <mergeCell ref="BL499:BL502"/>
    <mergeCell ref="BM499:BM502"/>
    <mergeCell ref="BN499:BN502"/>
    <mergeCell ref="BK503:BK506"/>
    <mergeCell ref="BL503:BL506"/>
    <mergeCell ref="BM503:BM506"/>
    <mergeCell ref="BN503:BN506"/>
    <mergeCell ref="BK491:BK494"/>
    <mergeCell ref="BL491:BL494"/>
    <mergeCell ref="BM491:BM494"/>
    <mergeCell ref="BN491:BN494"/>
    <mergeCell ref="BK495:BK498"/>
    <mergeCell ref="BL495:BL498"/>
    <mergeCell ref="BM495:BM498"/>
    <mergeCell ref="BN495:BN498"/>
    <mergeCell ref="BK483:BK486"/>
    <mergeCell ref="BL483:BL486"/>
    <mergeCell ref="BM483:BM486"/>
    <mergeCell ref="BN483:BN486"/>
    <mergeCell ref="BK487:BK490"/>
    <mergeCell ref="BL487:BL490"/>
    <mergeCell ref="BM487:BM490"/>
    <mergeCell ref="BN487:BN490"/>
    <mergeCell ref="BK475:BK478"/>
    <mergeCell ref="BL475:BL478"/>
    <mergeCell ref="BM475:BM478"/>
    <mergeCell ref="BN475:BN478"/>
    <mergeCell ref="BK479:BK482"/>
    <mergeCell ref="BL479:BL482"/>
    <mergeCell ref="BM479:BM482"/>
    <mergeCell ref="BN479:BN482"/>
    <mergeCell ref="BK467:BK470"/>
    <mergeCell ref="BL467:BL470"/>
    <mergeCell ref="BM467:BM470"/>
    <mergeCell ref="BN467:BN470"/>
    <mergeCell ref="BK471:BK474"/>
    <mergeCell ref="BL471:BL474"/>
    <mergeCell ref="BM471:BM474"/>
    <mergeCell ref="BN471:BN474"/>
    <mergeCell ref="BK459:BK462"/>
    <mergeCell ref="BL459:BL462"/>
    <mergeCell ref="BM459:BM462"/>
    <mergeCell ref="BN459:BN462"/>
    <mergeCell ref="BK463:BK466"/>
    <mergeCell ref="BL463:BL466"/>
    <mergeCell ref="BM463:BM466"/>
    <mergeCell ref="BN463:BN466"/>
    <mergeCell ref="BK451:BK454"/>
    <mergeCell ref="BL451:BL454"/>
    <mergeCell ref="BM451:BM454"/>
    <mergeCell ref="BN451:BN454"/>
    <mergeCell ref="BK455:BK458"/>
    <mergeCell ref="BL455:BL458"/>
    <mergeCell ref="BM455:BM458"/>
    <mergeCell ref="BN455:BN458"/>
    <mergeCell ref="BK443:BK446"/>
    <mergeCell ref="BL443:BL446"/>
    <mergeCell ref="BM443:BM446"/>
    <mergeCell ref="BN443:BN446"/>
    <mergeCell ref="BK447:BK450"/>
    <mergeCell ref="BL447:BL450"/>
    <mergeCell ref="BM447:BM450"/>
    <mergeCell ref="BN447:BN450"/>
    <mergeCell ref="BK435:BK438"/>
    <mergeCell ref="BL435:BL438"/>
    <mergeCell ref="BM435:BM438"/>
    <mergeCell ref="BN435:BN438"/>
    <mergeCell ref="BK439:BK442"/>
    <mergeCell ref="BL439:BL442"/>
    <mergeCell ref="BM439:BM442"/>
    <mergeCell ref="BN439:BN442"/>
    <mergeCell ref="BK427:BK430"/>
    <mergeCell ref="BL427:BL430"/>
    <mergeCell ref="BM427:BM430"/>
    <mergeCell ref="BN427:BN430"/>
    <mergeCell ref="BK431:BK434"/>
    <mergeCell ref="BL431:BL434"/>
    <mergeCell ref="BM431:BM434"/>
    <mergeCell ref="BN431:BN434"/>
    <mergeCell ref="BK419:BK422"/>
    <mergeCell ref="BL419:BL422"/>
    <mergeCell ref="BM419:BM422"/>
    <mergeCell ref="BN419:BN422"/>
    <mergeCell ref="BK423:BK426"/>
    <mergeCell ref="BL423:BL426"/>
    <mergeCell ref="BM423:BM426"/>
    <mergeCell ref="BN423:BN426"/>
    <mergeCell ref="BK411:BK414"/>
    <mergeCell ref="BL411:BL414"/>
    <mergeCell ref="BM411:BM414"/>
    <mergeCell ref="BN411:BN414"/>
    <mergeCell ref="BK415:BK418"/>
    <mergeCell ref="BL415:BL418"/>
    <mergeCell ref="BM415:BM418"/>
    <mergeCell ref="BN415:BN418"/>
    <mergeCell ref="BK403:BK406"/>
    <mergeCell ref="BL403:BL406"/>
    <mergeCell ref="BM403:BM406"/>
    <mergeCell ref="BN403:BN406"/>
    <mergeCell ref="BK407:BK410"/>
    <mergeCell ref="BL407:BL410"/>
    <mergeCell ref="BM407:BM410"/>
    <mergeCell ref="BN407:BN410"/>
    <mergeCell ref="BK395:BK398"/>
    <mergeCell ref="BL395:BL398"/>
    <mergeCell ref="BM395:BM398"/>
    <mergeCell ref="BN395:BN398"/>
    <mergeCell ref="BK399:BK402"/>
    <mergeCell ref="BL399:BL402"/>
    <mergeCell ref="BM399:BM402"/>
    <mergeCell ref="BN399:BN402"/>
    <mergeCell ref="BK387:BK390"/>
    <mergeCell ref="BL387:BL390"/>
    <mergeCell ref="BM387:BM390"/>
    <mergeCell ref="BN387:BN390"/>
    <mergeCell ref="BK391:BK394"/>
    <mergeCell ref="BL391:BL394"/>
    <mergeCell ref="BM391:BM394"/>
    <mergeCell ref="BN391:BN394"/>
    <mergeCell ref="BK379:BK382"/>
    <mergeCell ref="BL379:BL382"/>
    <mergeCell ref="BM379:BM382"/>
    <mergeCell ref="BN379:BN382"/>
    <mergeCell ref="BK383:BK386"/>
    <mergeCell ref="BL383:BL386"/>
    <mergeCell ref="BM383:BM386"/>
    <mergeCell ref="BN383:BN386"/>
    <mergeCell ref="BK371:BK374"/>
    <mergeCell ref="BL371:BL374"/>
    <mergeCell ref="BM371:BM374"/>
    <mergeCell ref="BN371:BN374"/>
    <mergeCell ref="BK375:BK378"/>
    <mergeCell ref="BL375:BL378"/>
    <mergeCell ref="BM375:BM378"/>
    <mergeCell ref="BN375:BN378"/>
    <mergeCell ref="BK363:BK366"/>
    <mergeCell ref="BL363:BL366"/>
    <mergeCell ref="BM363:BM366"/>
    <mergeCell ref="BN363:BN366"/>
    <mergeCell ref="BK367:BK370"/>
    <mergeCell ref="BL367:BL370"/>
    <mergeCell ref="BM367:BM370"/>
    <mergeCell ref="BN367:BN370"/>
    <mergeCell ref="BK355:BK358"/>
    <mergeCell ref="BL355:BL358"/>
    <mergeCell ref="BM355:BM358"/>
    <mergeCell ref="BN355:BN358"/>
    <mergeCell ref="BK359:BK362"/>
    <mergeCell ref="BL359:BL362"/>
    <mergeCell ref="BM359:BM362"/>
    <mergeCell ref="BN359:BN362"/>
    <mergeCell ref="BK347:BK350"/>
    <mergeCell ref="BL347:BL350"/>
    <mergeCell ref="BM347:BM350"/>
    <mergeCell ref="BN347:BN350"/>
    <mergeCell ref="BK351:BK354"/>
    <mergeCell ref="BL351:BL354"/>
    <mergeCell ref="BM351:BM354"/>
    <mergeCell ref="BN351:BN354"/>
    <mergeCell ref="BK339:BK342"/>
    <mergeCell ref="BL339:BL342"/>
    <mergeCell ref="BM339:BM342"/>
    <mergeCell ref="BN339:BN342"/>
    <mergeCell ref="BK343:BK346"/>
    <mergeCell ref="BL343:BL346"/>
    <mergeCell ref="BM343:BM346"/>
    <mergeCell ref="BN343:BN346"/>
    <mergeCell ref="BK331:BK334"/>
    <mergeCell ref="BL331:BL334"/>
    <mergeCell ref="BM331:BM334"/>
    <mergeCell ref="BN331:BN334"/>
    <mergeCell ref="BK335:BK338"/>
    <mergeCell ref="BL335:BL338"/>
    <mergeCell ref="BM335:BM338"/>
    <mergeCell ref="BN335:BN338"/>
    <mergeCell ref="BK323:BK326"/>
    <mergeCell ref="BL323:BL326"/>
    <mergeCell ref="BM323:BM326"/>
    <mergeCell ref="BN323:BN326"/>
    <mergeCell ref="BK327:BK330"/>
    <mergeCell ref="BL327:BL330"/>
    <mergeCell ref="BM327:BM330"/>
    <mergeCell ref="BN327:BN330"/>
    <mergeCell ref="BK315:BK318"/>
    <mergeCell ref="BL315:BL318"/>
    <mergeCell ref="BM315:BM318"/>
    <mergeCell ref="BN315:BN318"/>
    <mergeCell ref="BK319:BK322"/>
    <mergeCell ref="BL319:BL322"/>
    <mergeCell ref="BM319:BM322"/>
    <mergeCell ref="BN319:BN322"/>
    <mergeCell ref="BK307:BK310"/>
    <mergeCell ref="BL307:BL310"/>
    <mergeCell ref="BM307:BM310"/>
    <mergeCell ref="BN307:BN310"/>
    <mergeCell ref="BK311:BK314"/>
    <mergeCell ref="BL311:BL314"/>
    <mergeCell ref="BM311:BM314"/>
    <mergeCell ref="BN311:BN314"/>
    <mergeCell ref="BK299:BK302"/>
    <mergeCell ref="BL299:BL302"/>
    <mergeCell ref="BM299:BM302"/>
    <mergeCell ref="BN299:BN302"/>
    <mergeCell ref="BK303:BK306"/>
    <mergeCell ref="BL303:BL306"/>
    <mergeCell ref="BM303:BM306"/>
    <mergeCell ref="BN303:BN306"/>
    <mergeCell ref="BK291:BK294"/>
    <mergeCell ref="BL291:BL294"/>
    <mergeCell ref="BM291:BM294"/>
    <mergeCell ref="BN291:BN294"/>
    <mergeCell ref="BK295:BK298"/>
    <mergeCell ref="BL295:BL298"/>
    <mergeCell ref="BM295:BM298"/>
    <mergeCell ref="BN295:BN298"/>
    <mergeCell ref="BK283:BK286"/>
    <mergeCell ref="BL283:BL286"/>
    <mergeCell ref="BM283:BM286"/>
    <mergeCell ref="BN283:BN286"/>
    <mergeCell ref="BK287:BK290"/>
    <mergeCell ref="BL287:BL290"/>
    <mergeCell ref="BM287:BM290"/>
    <mergeCell ref="BN287:BN290"/>
    <mergeCell ref="BK275:BK278"/>
    <mergeCell ref="BL275:BL278"/>
    <mergeCell ref="BM275:BM278"/>
    <mergeCell ref="BN275:BN278"/>
    <mergeCell ref="BK279:BK282"/>
    <mergeCell ref="BL279:BL282"/>
    <mergeCell ref="BM279:BM282"/>
    <mergeCell ref="BN279:BN282"/>
    <mergeCell ref="BK267:BK270"/>
    <mergeCell ref="BL267:BL270"/>
    <mergeCell ref="BM267:BM270"/>
    <mergeCell ref="BN267:BN270"/>
    <mergeCell ref="BK271:BK274"/>
    <mergeCell ref="BL271:BL274"/>
    <mergeCell ref="BM271:BM274"/>
    <mergeCell ref="BN271:BN274"/>
    <mergeCell ref="BK259:BK262"/>
    <mergeCell ref="BL259:BL262"/>
    <mergeCell ref="BM259:BM262"/>
    <mergeCell ref="BN259:BN262"/>
    <mergeCell ref="BK263:BK266"/>
    <mergeCell ref="BL263:BL266"/>
    <mergeCell ref="BM263:BM266"/>
    <mergeCell ref="BN263:BN266"/>
    <mergeCell ref="BK251:BK254"/>
    <mergeCell ref="BL251:BL254"/>
    <mergeCell ref="BM251:BM254"/>
    <mergeCell ref="BN251:BN254"/>
    <mergeCell ref="BK255:BK258"/>
    <mergeCell ref="BL255:BL258"/>
    <mergeCell ref="BM255:BM258"/>
    <mergeCell ref="BN255:BN258"/>
    <mergeCell ref="BK243:BK246"/>
    <mergeCell ref="BL243:BL246"/>
    <mergeCell ref="BM243:BM246"/>
    <mergeCell ref="BN243:BN246"/>
    <mergeCell ref="BK247:BK250"/>
    <mergeCell ref="BL247:BL250"/>
    <mergeCell ref="BM247:BM250"/>
    <mergeCell ref="BN247:BN250"/>
    <mergeCell ref="BK235:BK238"/>
    <mergeCell ref="BL235:BL238"/>
    <mergeCell ref="BM235:BM238"/>
    <mergeCell ref="BN235:BN238"/>
    <mergeCell ref="BK239:BK242"/>
    <mergeCell ref="BL239:BL242"/>
    <mergeCell ref="BM239:BM242"/>
    <mergeCell ref="BN239:BN242"/>
    <mergeCell ref="BK227:BK230"/>
    <mergeCell ref="BL227:BL230"/>
    <mergeCell ref="BM227:BM230"/>
    <mergeCell ref="BN227:BN230"/>
    <mergeCell ref="BK231:BK234"/>
    <mergeCell ref="BL231:BL234"/>
    <mergeCell ref="BM231:BM234"/>
    <mergeCell ref="BN231:BN234"/>
    <mergeCell ref="BK219:BK222"/>
    <mergeCell ref="BL219:BL222"/>
    <mergeCell ref="BM219:BM222"/>
    <mergeCell ref="BN219:BN222"/>
    <mergeCell ref="BK223:BK226"/>
    <mergeCell ref="BL223:BL226"/>
    <mergeCell ref="BM223:BM226"/>
    <mergeCell ref="BN223:BN226"/>
    <mergeCell ref="BK211:BK214"/>
    <mergeCell ref="BL211:BL214"/>
    <mergeCell ref="BM211:BM214"/>
    <mergeCell ref="BN211:BN214"/>
    <mergeCell ref="BK215:BK218"/>
    <mergeCell ref="BL215:BL218"/>
    <mergeCell ref="BM215:BM218"/>
    <mergeCell ref="BN215:BN218"/>
    <mergeCell ref="BK203:BK206"/>
    <mergeCell ref="BL203:BL206"/>
    <mergeCell ref="BM203:BM206"/>
    <mergeCell ref="BN203:BN206"/>
    <mergeCell ref="BK207:BK210"/>
    <mergeCell ref="BL207:BL210"/>
    <mergeCell ref="BM207:BM210"/>
    <mergeCell ref="BN207:BN210"/>
    <mergeCell ref="BK195:BK198"/>
    <mergeCell ref="BL195:BL198"/>
    <mergeCell ref="BM195:BM198"/>
    <mergeCell ref="BN195:BN198"/>
    <mergeCell ref="BK199:BK202"/>
    <mergeCell ref="BL199:BL202"/>
    <mergeCell ref="BM199:BM202"/>
    <mergeCell ref="BN199:BN202"/>
    <mergeCell ref="BK187:BK190"/>
    <mergeCell ref="BL187:BL190"/>
    <mergeCell ref="BM187:BM190"/>
    <mergeCell ref="BN187:BN190"/>
    <mergeCell ref="BK191:BK194"/>
    <mergeCell ref="BL191:BL194"/>
    <mergeCell ref="BM191:BM194"/>
    <mergeCell ref="BN191:BN194"/>
    <mergeCell ref="BK179:BK182"/>
    <mergeCell ref="BL179:BL182"/>
    <mergeCell ref="BM179:BM182"/>
    <mergeCell ref="BN179:BN182"/>
    <mergeCell ref="BK183:BK186"/>
    <mergeCell ref="BL183:BL186"/>
    <mergeCell ref="BM183:BM186"/>
    <mergeCell ref="BN183:BN186"/>
    <mergeCell ref="BK171:BK174"/>
    <mergeCell ref="BL171:BL174"/>
    <mergeCell ref="BM171:BM174"/>
    <mergeCell ref="BN171:BN174"/>
    <mergeCell ref="BK175:BK178"/>
    <mergeCell ref="BL175:BL178"/>
    <mergeCell ref="BM175:BM178"/>
    <mergeCell ref="BN175:BN178"/>
    <mergeCell ref="BK163:BK166"/>
    <mergeCell ref="BL163:BL166"/>
    <mergeCell ref="BM163:BM166"/>
    <mergeCell ref="BN163:BN166"/>
    <mergeCell ref="BK167:BK170"/>
    <mergeCell ref="BL167:BL170"/>
    <mergeCell ref="BM167:BM170"/>
    <mergeCell ref="BN167:BN170"/>
    <mergeCell ref="BK155:BK158"/>
    <mergeCell ref="BL155:BL158"/>
    <mergeCell ref="BM155:BM158"/>
    <mergeCell ref="BN155:BN158"/>
    <mergeCell ref="BK159:BK162"/>
    <mergeCell ref="BL159:BL162"/>
    <mergeCell ref="BM159:BM162"/>
    <mergeCell ref="BN159:BN162"/>
    <mergeCell ref="BN147:BN150"/>
    <mergeCell ref="BK151:BK154"/>
    <mergeCell ref="BL151:BL154"/>
    <mergeCell ref="BM151:BM154"/>
    <mergeCell ref="BN151:BN154"/>
    <mergeCell ref="BK139:BK142"/>
    <mergeCell ref="BL139:BL142"/>
    <mergeCell ref="BM139:BM142"/>
    <mergeCell ref="BN139:BN142"/>
    <mergeCell ref="BK143:BK146"/>
    <mergeCell ref="BL143:BL146"/>
    <mergeCell ref="BM143:BM146"/>
    <mergeCell ref="BN143:BN146"/>
    <mergeCell ref="BK131:BK134"/>
    <mergeCell ref="BL131:BL134"/>
    <mergeCell ref="BM131:BM134"/>
    <mergeCell ref="BN131:BN134"/>
    <mergeCell ref="BK135:BK138"/>
    <mergeCell ref="BL135:BL138"/>
    <mergeCell ref="BM135:BM138"/>
    <mergeCell ref="BN135:BN138"/>
    <mergeCell ref="BK123:BK126"/>
    <mergeCell ref="BL123:BL126"/>
    <mergeCell ref="BM123:BM126"/>
    <mergeCell ref="BN123:BN126"/>
    <mergeCell ref="BK127:BK130"/>
    <mergeCell ref="BL127:BL130"/>
    <mergeCell ref="BM127:BM130"/>
    <mergeCell ref="BN127:BN130"/>
    <mergeCell ref="BK115:BK118"/>
    <mergeCell ref="BL115:BL118"/>
    <mergeCell ref="BM115:BM118"/>
    <mergeCell ref="BN115:BN118"/>
    <mergeCell ref="BK119:BK122"/>
    <mergeCell ref="BL119:BL122"/>
    <mergeCell ref="BM119:BM122"/>
    <mergeCell ref="BN119:BN122"/>
    <mergeCell ref="BK107:BK110"/>
    <mergeCell ref="BL107:BL110"/>
    <mergeCell ref="BM107:BM110"/>
    <mergeCell ref="BN107:BN110"/>
    <mergeCell ref="BK111:BK114"/>
    <mergeCell ref="BL111:BL114"/>
    <mergeCell ref="BM111:BM114"/>
    <mergeCell ref="BN111:BN114"/>
    <mergeCell ref="BK99:BK102"/>
    <mergeCell ref="BL99:BL102"/>
    <mergeCell ref="BM99:BM102"/>
    <mergeCell ref="BN99:BN102"/>
    <mergeCell ref="BK103:BK106"/>
    <mergeCell ref="BL103:BL106"/>
    <mergeCell ref="BM103:BM106"/>
    <mergeCell ref="BN103:BN106"/>
    <mergeCell ref="BK91:BK94"/>
    <mergeCell ref="BL91:BL94"/>
    <mergeCell ref="BM91:BM94"/>
    <mergeCell ref="BN91:BN94"/>
    <mergeCell ref="BK95:BK98"/>
    <mergeCell ref="BL95:BL98"/>
    <mergeCell ref="BM95:BM98"/>
    <mergeCell ref="BN95:BN98"/>
    <mergeCell ref="BK83:BK86"/>
    <mergeCell ref="BL83:BL86"/>
    <mergeCell ref="BM83:BM86"/>
    <mergeCell ref="BN83:BN86"/>
    <mergeCell ref="BK87:BK90"/>
    <mergeCell ref="BL87:BL90"/>
    <mergeCell ref="BM87:BM90"/>
    <mergeCell ref="BN87:BN90"/>
    <mergeCell ref="BK75:BK78"/>
    <mergeCell ref="BL75:BL78"/>
    <mergeCell ref="BM75:BM78"/>
    <mergeCell ref="BN75:BN78"/>
    <mergeCell ref="BK79:BK82"/>
    <mergeCell ref="BL79:BL82"/>
    <mergeCell ref="BM79:BM82"/>
    <mergeCell ref="BN79:BN82"/>
    <mergeCell ref="BK67:BK70"/>
    <mergeCell ref="BL67:BL70"/>
    <mergeCell ref="BM67:BM70"/>
    <mergeCell ref="BN67:BN70"/>
    <mergeCell ref="BK71:BK74"/>
    <mergeCell ref="BL71:BL74"/>
    <mergeCell ref="BM71:BM74"/>
    <mergeCell ref="BN71:BN74"/>
    <mergeCell ref="BK59:BK62"/>
    <mergeCell ref="BL59:BL62"/>
    <mergeCell ref="BM59:BM62"/>
    <mergeCell ref="BN59:BN62"/>
    <mergeCell ref="BK63:BK66"/>
    <mergeCell ref="BL63:BL66"/>
    <mergeCell ref="BM63:BM66"/>
    <mergeCell ref="BN63:BN66"/>
    <mergeCell ref="BK51:BK54"/>
    <mergeCell ref="BL51:BL54"/>
    <mergeCell ref="BM51:BM54"/>
    <mergeCell ref="BN51:BN54"/>
    <mergeCell ref="BK55:BK58"/>
    <mergeCell ref="BL55:BL58"/>
    <mergeCell ref="BM55:BM58"/>
    <mergeCell ref="BN55:BN58"/>
    <mergeCell ref="BK43:BK46"/>
    <mergeCell ref="BL43:BL46"/>
    <mergeCell ref="BM43:BM46"/>
    <mergeCell ref="BN43:BN46"/>
    <mergeCell ref="BK47:BK50"/>
    <mergeCell ref="BL47:BL50"/>
    <mergeCell ref="BM47:BM50"/>
    <mergeCell ref="BN47:BN50"/>
    <mergeCell ref="BK35:BK38"/>
    <mergeCell ref="BL35:BL38"/>
    <mergeCell ref="BM35:BM38"/>
    <mergeCell ref="BN35:BN38"/>
    <mergeCell ref="BK39:BK42"/>
    <mergeCell ref="BL39:BL42"/>
    <mergeCell ref="BM39:BM42"/>
    <mergeCell ref="BN39:BN42"/>
    <mergeCell ref="BK27:BK30"/>
    <mergeCell ref="BL27:BL30"/>
    <mergeCell ref="BM27:BM30"/>
    <mergeCell ref="BN27:BN30"/>
    <mergeCell ref="BK31:BK34"/>
    <mergeCell ref="BL31:BL34"/>
    <mergeCell ref="BM31:BM34"/>
    <mergeCell ref="BN31:BN34"/>
    <mergeCell ref="BK19:BK22"/>
    <mergeCell ref="BL19:BL22"/>
    <mergeCell ref="BM19:BM22"/>
    <mergeCell ref="BN19:BN22"/>
    <mergeCell ref="BK23:BK26"/>
    <mergeCell ref="BL23:BL26"/>
    <mergeCell ref="BM23:BM26"/>
    <mergeCell ref="BN23:BN26"/>
    <mergeCell ref="BK11:BK14"/>
    <mergeCell ref="BL11:BL14"/>
    <mergeCell ref="BM11:BM14"/>
    <mergeCell ref="BN11:BN14"/>
    <mergeCell ref="BK15:BK18"/>
    <mergeCell ref="BL15:BL18"/>
    <mergeCell ref="BM15:BM18"/>
    <mergeCell ref="BN15:BN18"/>
    <mergeCell ref="BL1:BN2"/>
    <mergeCell ref="BN3:BN4"/>
    <mergeCell ref="BL5:BN5"/>
    <mergeCell ref="BK7:BK10"/>
    <mergeCell ref="BL7:BL10"/>
    <mergeCell ref="BM7:BM10"/>
    <mergeCell ref="BN7:BN10"/>
    <mergeCell ref="AM491:AM494"/>
    <mergeCell ref="AM495:AM498"/>
    <mergeCell ref="AM499:AM502"/>
    <mergeCell ref="AM503:AM506"/>
    <mergeCell ref="AM507:AM510"/>
    <mergeCell ref="AM375:AM378"/>
    <mergeCell ref="AM379:AM382"/>
    <mergeCell ref="AM383:AM386"/>
    <mergeCell ref="AM467:AM470"/>
    <mergeCell ref="AM471:AM474"/>
    <mergeCell ref="AM475:AM478"/>
    <mergeCell ref="AM479:AM482"/>
    <mergeCell ref="AM483:AM486"/>
    <mergeCell ref="AM487:AM490"/>
    <mergeCell ref="AM419:AM422"/>
    <mergeCell ref="AM423:AM426"/>
    <mergeCell ref="AM427:AM430"/>
    <mergeCell ref="AM431:AM434"/>
    <mergeCell ref="AM435:AM438"/>
    <mergeCell ref="AM439:AM442"/>
    <mergeCell ref="AM395:AM398"/>
    <mergeCell ref="AM399:AM402"/>
    <mergeCell ref="AM403:AM406"/>
    <mergeCell ref="AM407:AM410"/>
    <mergeCell ref="AM411:AM414"/>
    <mergeCell ref="BP507:BP508"/>
    <mergeCell ref="BP509:BP510"/>
    <mergeCell ref="AM443:AM446"/>
    <mergeCell ref="AM447:AM450"/>
    <mergeCell ref="AM451:AM454"/>
    <mergeCell ref="AM455:AM458"/>
    <mergeCell ref="AM459:AM462"/>
    <mergeCell ref="AM463:AM466"/>
    <mergeCell ref="AM371:AM374"/>
    <mergeCell ref="BP147:BP148"/>
    <mergeCell ref="BP149:BP150"/>
    <mergeCell ref="BP219:BP220"/>
    <mergeCell ref="BP221:BP222"/>
    <mergeCell ref="BP291:BP292"/>
    <mergeCell ref="BP293:BP294"/>
    <mergeCell ref="BP363:BP364"/>
    <mergeCell ref="BP365:BP366"/>
    <mergeCell ref="BK147:BK150"/>
    <mergeCell ref="AM347:AM350"/>
    <mergeCell ref="AM351:AM354"/>
    <mergeCell ref="AM355:AM358"/>
    <mergeCell ref="AM359:AM362"/>
    <mergeCell ref="AM363:AM366"/>
    <mergeCell ref="AM367:AM370"/>
    <mergeCell ref="AM323:AM326"/>
    <mergeCell ref="AM327:AM330"/>
    <mergeCell ref="AM331:AM334"/>
    <mergeCell ref="AM335:AM338"/>
    <mergeCell ref="AM339:AM342"/>
    <mergeCell ref="AM343:AM346"/>
    <mergeCell ref="BL147:BL150"/>
    <mergeCell ref="BM147:BM150"/>
    <mergeCell ref="AM195:AM198"/>
    <mergeCell ref="AM199:AM202"/>
    <mergeCell ref="AM203:AM206"/>
    <mergeCell ref="AM207:AM210"/>
    <mergeCell ref="AM211:AM214"/>
    <mergeCell ref="AM215:AM218"/>
    <mergeCell ref="AM415:AM418"/>
    <mergeCell ref="AM291:AM294"/>
    <mergeCell ref="AM295:AM298"/>
    <mergeCell ref="AM299:AM302"/>
    <mergeCell ref="AM303:AM306"/>
    <mergeCell ref="AM387:AM390"/>
    <mergeCell ref="AM391:AM394"/>
    <mergeCell ref="AM307:AM310"/>
    <mergeCell ref="AM311:AM314"/>
    <mergeCell ref="AM315:AM318"/>
    <mergeCell ref="AM319:AM322"/>
    <mergeCell ref="AM267:AM270"/>
    <mergeCell ref="AM271:AM274"/>
    <mergeCell ref="AM275:AM278"/>
    <mergeCell ref="AM279:AM282"/>
    <mergeCell ref="AM283:AM286"/>
    <mergeCell ref="AM287:AM290"/>
    <mergeCell ref="AM75:AM78"/>
    <mergeCell ref="AM79:AM82"/>
    <mergeCell ref="AM83:AM86"/>
    <mergeCell ref="AM87:AM90"/>
    <mergeCell ref="AM91:AM94"/>
    <mergeCell ref="AM95:AM98"/>
    <mergeCell ref="AM51:AM54"/>
    <mergeCell ref="AM55:AM58"/>
    <mergeCell ref="AM59:AM62"/>
    <mergeCell ref="AM63:AM66"/>
    <mergeCell ref="AM67:AM70"/>
    <mergeCell ref="AM71:AM74"/>
    <mergeCell ref="AM171:AM174"/>
    <mergeCell ref="AM175:AM178"/>
    <mergeCell ref="AM179:AM182"/>
    <mergeCell ref="AM183:AM186"/>
    <mergeCell ref="AM187:AM190"/>
    <mergeCell ref="AM147:AM150"/>
    <mergeCell ref="AM151:AM154"/>
    <mergeCell ref="AM155:AM158"/>
    <mergeCell ref="AM159:AM162"/>
    <mergeCell ref="AM163:AM166"/>
    <mergeCell ref="AM167:AM170"/>
    <mergeCell ref="AM123:AM126"/>
    <mergeCell ref="AM127:AM130"/>
    <mergeCell ref="AM131:AM134"/>
    <mergeCell ref="AM135:AM138"/>
    <mergeCell ref="AM139:AM142"/>
    <mergeCell ref="AM143:AM146"/>
    <mergeCell ref="AG471:AG474"/>
    <mergeCell ref="AG475:AG478"/>
    <mergeCell ref="AG479:AG482"/>
    <mergeCell ref="AG427:AG430"/>
    <mergeCell ref="AG431:AG434"/>
    <mergeCell ref="AG435:AG438"/>
    <mergeCell ref="AG439:AG442"/>
    <mergeCell ref="AG443:AG446"/>
    <mergeCell ref="AG455:AG458"/>
    <mergeCell ref="AG403:AG406"/>
    <mergeCell ref="AG407:AG410"/>
    <mergeCell ref="AG411:AG414"/>
    <mergeCell ref="AG415:AG418"/>
    <mergeCell ref="AM99:AM102"/>
    <mergeCell ref="AM103:AM106"/>
    <mergeCell ref="AM107:AM110"/>
    <mergeCell ref="AM111:AM114"/>
    <mergeCell ref="AM115:AM118"/>
    <mergeCell ref="AM119:AM122"/>
    <mergeCell ref="AM191:AM194"/>
    <mergeCell ref="AM243:AM246"/>
    <mergeCell ref="AM247:AM250"/>
    <mergeCell ref="AM251:AM254"/>
    <mergeCell ref="AM255:AM258"/>
    <mergeCell ref="AM259:AM262"/>
    <mergeCell ref="AM263:AM266"/>
    <mergeCell ref="AM219:AM222"/>
    <mergeCell ref="AM223:AM226"/>
    <mergeCell ref="AM227:AM230"/>
    <mergeCell ref="AM231:AM234"/>
    <mergeCell ref="AM235:AM238"/>
    <mergeCell ref="AM239:AM242"/>
    <mergeCell ref="AG399:AG402"/>
    <mergeCell ref="AG355:AG358"/>
    <mergeCell ref="AG359:AG362"/>
    <mergeCell ref="AG363:AG366"/>
    <mergeCell ref="AG367:AG370"/>
    <mergeCell ref="AG371:AG374"/>
    <mergeCell ref="AG383:AG386"/>
    <mergeCell ref="AG331:AG334"/>
    <mergeCell ref="AG335:AG338"/>
    <mergeCell ref="AG339:AG342"/>
    <mergeCell ref="AG343:AG346"/>
    <mergeCell ref="AG347:AG350"/>
    <mergeCell ref="AG351:AG354"/>
    <mergeCell ref="AG507:AG510"/>
    <mergeCell ref="AM7:AM10"/>
    <mergeCell ref="AM11:AM14"/>
    <mergeCell ref="AM23:AM26"/>
    <mergeCell ref="AM27:AM30"/>
    <mergeCell ref="AM31:AM34"/>
    <mergeCell ref="AM35:AM38"/>
    <mergeCell ref="AM39:AM42"/>
    <mergeCell ref="AM43:AM46"/>
    <mergeCell ref="AM47:AM50"/>
    <mergeCell ref="AG483:AG486"/>
    <mergeCell ref="AG487:AG490"/>
    <mergeCell ref="AG491:AG494"/>
    <mergeCell ref="AG495:AG498"/>
    <mergeCell ref="AG499:AG502"/>
    <mergeCell ref="AG503:AG506"/>
    <mergeCell ref="AG459:AG462"/>
    <mergeCell ref="AG463:AG466"/>
    <mergeCell ref="AG467:AG470"/>
    <mergeCell ref="AG139:AG142"/>
    <mergeCell ref="AG143:AG146"/>
    <mergeCell ref="AG147:AG150"/>
    <mergeCell ref="AG151:AG154"/>
    <mergeCell ref="AG155:AG158"/>
    <mergeCell ref="AG91:AG94"/>
    <mergeCell ref="AG115:AG118"/>
    <mergeCell ref="AG119:AG122"/>
    <mergeCell ref="AG123:AG126"/>
    <mergeCell ref="AG127:AG130"/>
    <mergeCell ref="AG131:AG134"/>
    <mergeCell ref="AG135:AG138"/>
    <mergeCell ref="AG227:AG230"/>
    <mergeCell ref="AG239:AG242"/>
    <mergeCell ref="AG243:AG246"/>
    <mergeCell ref="AG247:AG250"/>
    <mergeCell ref="AG251:AG254"/>
    <mergeCell ref="AG203:AG206"/>
    <mergeCell ref="AG207:AG210"/>
    <mergeCell ref="AG211:AG214"/>
    <mergeCell ref="AG215:AG218"/>
    <mergeCell ref="AG219:AG222"/>
    <mergeCell ref="AG223:AG226"/>
    <mergeCell ref="AG179:AG182"/>
    <mergeCell ref="AG183:AG186"/>
    <mergeCell ref="AG187:AG190"/>
    <mergeCell ref="AG191:AG194"/>
    <mergeCell ref="AG195:AG198"/>
    <mergeCell ref="AG199:AG202"/>
    <mergeCell ref="AG107:AG110"/>
    <mergeCell ref="AG111:AG114"/>
    <mergeCell ref="AG55:AG58"/>
    <mergeCell ref="AG59:AG62"/>
    <mergeCell ref="AG63:AG66"/>
    <mergeCell ref="AG67:AG70"/>
    <mergeCell ref="AG71:AG74"/>
    <mergeCell ref="AG75:AG78"/>
    <mergeCell ref="BG471:BG474"/>
    <mergeCell ref="AG11:AG14"/>
    <mergeCell ref="AG23:AG26"/>
    <mergeCell ref="AG27:AG30"/>
    <mergeCell ref="AG31:AG34"/>
    <mergeCell ref="AG35:AG38"/>
    <mergeCell ref="AG39:AG42"/>
    <mergeCell ref="AG43:AG46"/>
    <mergeCell ref="AG47:AG50"/>
    <mergeCell ref="AG51:AG54"/>
    <mergeCell ref="BG447:BG450"/>
    <mergeCell ref="BG451:BG454"/>
    <mergeCell ref="BG455:BG458"/>
    <mergeCell ref="BG459:BG462"/>
    <mergeCell ref="BG463:BG466"/>
    <mergeCell ref="BG467:BG470"/>
    <mergeCell ref="BG379:BG382"/>
    <mergeCell ref="BG383:BG386"/>
    <mergeCell ref="BG387:BG390"/>
    <mergeCell ref="BG391:BG394"/>
    <mergeCell ref="AG167:AG170"/>
    <mergeCell ref="AG159:AG162"/>
    <mergeCell ref="AG163:AG166"/>
    <mergeCell ref="AG95:AG98"/>
    <mergeCell ref="BG395:BG398"/>
    <mergeCell ref="BG399:BG402"/>
    <mergeCell ref="BG495:BG498"/>
    <mergeCell ref="BG499:BG502"/>
    <mergeCell ref="BG503:BG506"/>
    <mergeCell ref="BG507:BG510"/>
    <mergeCell ref="BG407:BG410"/>
    <mergeCell ref="BG411:BG414"/>
    <mergeCell ref="BG415:BG418"/>
    <mergeCell ref="BG419:BG422"/>
    <mergeCell ref="BG423:BG426"/>
    <mergeCell ref="BG427:BG430"/>
    <mergeCell ref="BG403:BG406"/>
    <mergeCell ref="BG475:BG478"/>
    <mergeCell ref="BG479:BG482"/>
    <mergeCell ref="BG483:BG486"/>
    <mergeCell ref="BG487:BG490"/>
    <mergeCell ref="BG491:BG494"/>
    <mergeCell ref="BG431:BG434"/>
    <mergeCell ref="BG435:BG438"/>
    <mergeCell ref="BG439:BG442"/>
    <mergeCell ref="BG443:BG446"/>
    <mergeCell ref="BG355:BG358"/>
    <mergeCell ref="BG359:BG362"/>
    <mergeCell ref="BG363:BG366"/>
    <mergeCell ref="BG367:BG370"/>
    <mergeCell ref="BG371:BG374"/>
    <mergeCell ref="BG375:BG378"/>
    <mergeCell ref="BG331:BG334"/>
    <mergeCell ref="BG335:BG338"/>
    <mergeCell ref="BG339:BG342"/>
    <mergeCell ref="BG343:BG346"/>
    <mergeCell ref="BG347:BG350"/>
    <mergeCell ref="BG351:BG354"/>
    <mergeCell ref="BG307:BG310"/>
    <mergeCell ref="BG311:BG314"/>
    <mergeCell ref="BG315:BG318"/>
    <mergeCell ref="BG319:BG322"/>
    <mergeCell ref="BG323:BG326"/>
    <mergeCell ref="BG327:BG330"/>
    <mergeCell ref="BG283:BG286"/>
    <mergeCell ref="BG287:BG290"/>
    <mergeCell ref="BG291:BG294"/>
    <mergeCell ref="BG295:BG298"/>
    <mergeCell ref="BG299:BG302"/>
    <mergeCell ref="BG303:BG306"/>
    <mergeCell ref="BG259:BG262"/>
    <mergeCell ref="BG263:BG266"/>
    <mergeCell ref="BG267:BG270"/>
    <mergeCell ref="BG271:BG274"/>
    <mergeCell ref="BG275:BG278"/>
    <mergeCell ref="BG279:BG282"/>
    <mergeCell ref="BG235:BG238"/>
    <mergeCell ref="BG239:BG242"/>
    <mergeCell ref="BG243:BG246"/>
    <mergeCell ref="BG247:BG250"/>
    <mergeCell ref="BG251:BG254"/>
    <mergeCell ref="BG255:BG258"/>
    <mergeCell ref="BG211:BG214"/>
    <mergeCell ref="BG215:BG218"/>
    <mergeCell ref="BG219:BG222"/>
    <mergeCell ref="BG223:BG226"/>
    <mergeCell ref="BG227:BG230"/>
    <mergeCell ref="BG231:BG234"/>
    <mergeCell ref="BG187:BG190"/>
    <mergeCell ref="BG191:BG194"/>
    <mergeCell ref="BG195:BG198"/>
    <mergeCell ref="BG199:BG202"/>
    <mergeCell ref="BG203:BG206"/>
    <mergeCell ref="BG207:BG210"/>
    <mergeCell ref="BG163:BG166"/>
    <mergeCell ref="BG167:BG170"/>
    <mergeCell ref="BG171:BG174"/>
    <mergeCell ref="BG175:BG178"/>
    <mergeCell ref="BG179:BG182"/>
    <mergeCell ref="BG183:BG186"/>
    <mergeCell ref="BG139:BG142"/>
    <mergeCell ref="BG143:BG146"/>
    <mergeCell ref="BG147:BG150"/>
    <mergeCell ref="BG151:BG154"/>
    <mergeCell ref="BG155:BG158"/>
    <mergeCell ref="BG159:BG162"/>
    <mergeCell ref="BG115:BG118"/>
    <mergeCell ref="BG119:BG122"/>
    <mergeCell ref="BG123:BG126"/>
    <mergeCell ref="BG127:BG130"/>
    <mergeCell ref="BG131:BG134"/>
    <mergeCell ref="BG135:BG138"/>
    <mergeCell ref="BG91:BG94"/>
    <mergeCell ref="BG95:BG98"/>
    <mergeCell ref="BG99:BG102"/>
    <mergeCell ref="BG103:BG106"/>
    <mergeCell ref="BG107:BG110"/>
    <mergeCell ref="BG111:BG114"/>
    <mergeCell ref="BG71:BG74"/>
    <mergeCell ref="BG75:BG78"/>
    <mergeCell ref="BG79:BG82"/>
    <mergeCell ref="BG83:BG86"/>
    <mergeCell ref="BG87:BG90"/>
    <mergeCell ref="AZ19:AZ22"/>
    <mergeCell ref="AW23:AW26"/>
    <mergeCell ref="AX23:AX26"/>
    <mergeCell ref="AY23:AY26"/>
    <mergeCell ref="AZ23:AZ26"/>
    <mergeCell ref="AW27:AW30"/>
    <mergeCell ref="AX27:AX30"/>
    <mergeCell ref="AY27:AY30"/>
    <mergeCell ref="AZ27:AZ30"/>
    <mergeCell ref="BG55:BG58"/>
    <mergeCell ref="BG59:BG62"/>
    <mergeCell ref="BG63:BG66"/>
    <mergeCell ref="AX67:AX70"/>
    <mergeCell ref="AY67:AY70"/>
    <mergeCell ref="AZ67:AZ70"/>
    <mergeCell ref="AW59:AW62"/>
    <mergeCell ref="AX59:AX62"/>
    <mergeCell ref="AY59:AY62"/>
    <mergeCell ref="AZ59:AZ62"/>
    <mergeCell ref="AW63:AW66"/>
    <mergeCell ref="AX63:AX66"/>
    <mergeCell ref="AY63:AY66"/>
    <mergeCell ref="AZ63:AZ66"/>
    <mergeCell ref="AW51:AW54"/>
    <mergeCell ref="AX51:AX54"/>
    <mergeCell ref="AY51:AY54"/>
    <mergeCell ref="AX75:AX78"/>
    <mergeCell ref="AX15:AX18"/>
    <mergeCell ref="AY15:AY18"/>
    <mergeCell ref="AZ15:AZ18"/>
    <mergeCell ref="AW19:AW22"/>
    <mergeCell ref="AX19:AX22"/>
    <mergeCell ref="AY19:AY22"/>
    <mergeCell ref="BG31:BG34"/>
    <mergeCell ref="BG35:BG38"/>
    <mergeCell ref="BG39:BG42"/>
    <mergeCell ref="BG43:BG46"/>
    <mergeCell ref="BG47:BG50"/>
    <mergeCell ref="BG51:BG54"/>
    <mergeCell ref="Z79:Z150"/>
    <mergeCell ref="Z151:Z222"/>
    <mergeCell ref="AG7:AG10"/>
    <mergeCell ref="BG7:BG10"/>
    <mergeCell ref="AT215:AT216"/>
    <mergeCell ref="AB43:AB46"/>
    <mergeCell ref="AB47:AB50"/>
    <mergeCell ref="AB51:AB54"/>
    <mergeCell ref="AB89:AB90"/>
    <mergeCell ref="AB91:AB92"/>
    <mergeCell ref="AB93:AB94"/>
    <mergeCell ref="AE51:AE54"/>
    <mergeCell ref="AE83:AE86"/>
    <mergeCell ref="AE87:AE90"/>
    <mergeCell ref="AE91:AE94"/>
    <mergeCell ref="AE67:AE70"/>
    <mergeCell ref="AE71:AE74"/>
    <mergeCell ref="AE75:AE78"/>
    <mergeCell ref="AF23:AF26"/>
    <mergeCell ref="BG67:BG70"/>
    <mergeCell ref="BH1:BH4"/>
    <mergeCell ref="BG11:BG14"/>
    <mergeCell ref="BG15:BG18"/>
    <mergeCell ref="BG19:BG22"/>
    <mergeCell ref="BG23:BG26"/>
    <mergeCell ref="BG27:BG30"/>
    <mergeCell ref="T295:T366"/>
    <mergeCell ref="T367:T438"/>
    <mergeCell ref="T439:T510"/>
    <mergeCell ref="W79:W150"/>
    <mergeCell ref="W151:W222"/>
    <mergeCell ref="W223:W294"/>
    <mergeCell ref="W295:W366"/>
    <mergeCell ref="W367:W438"/>
    <mergeCell ref="W439:W510"/>
    <mergeCell ref="AT431:AT432"/>
    <mergeCell ref="AG447:AG450"/>
    <mergeCell ref="AG451:AG454"/>
    <mergeCell ref="AT503:AT504"/>
    <mergeCell ref="T7:T78"/>
    <mergeCell ref="W7:W78"/>
    <mergeCell ref="Z7:Z78"/>
    <mergeCell ref="T79:T150"/>
    <mergeCell ref="T151:T222"/>
    <mergeCell ref="T223:T294"/>
    <mergeCell ref="AT160:AT162"/>
    <mergeCell ref="AT232:AT234"/>
    <mergeCell ref="AT304:AT306"/>
    <mergeCell ref="AT376:AT378"/>
    <mergeCell ref="AT448:AT450"/>
    <mergeCell ref="AT71:AT72"/>
    <mergeCell ref="AT143:AT144"/>
    <mergeCell ref="AI3:AJ3"/>
    <mergeCell ref="AB451:AB452"/>
    <mergeCell ref="AT88:AT90"/>
    <mergeCell ref="AB179:AB180"/>
    <mergeCell ref="AB181:AB182"/>
    <mergeCell ref="AB183:AB184"/>
    <mergeCell ref="AB185:AB186"/>
    <mergeCell ref="AB455:AB456"/>
    <mergeCell ref="AB457:AB458"/>
    <mergeCell ref="AB459:AB460"/>
    <mergeCell ref="AT1:AT2"/>
    <mergeCell ref="AS7:AS78"/>
    <mergeCell ref="AS79:AS150"/>
    <mergeCell ref="AS151:AS222"/>
    <mergeCell ref="AO3:AP3"/>
    <mergeCell ref="AM15:AM18"/>
    <mergeCell ref="AM19:AM22"/>
    <mergeCell ref="AG231:AG234"/>
    <mergeCell ref="AG235:AG238"/>
    <mergeCell ref="AB67:AB70"/>
    <mergeCell ref="AB71:AB74"/>
    <mergeCell ref="AB159:AB160"/>
    <mergeCell ref="AB161:AB162"/>
    <mergeCell ref="AB163:AB164"/>
    <mergeCell ref="AB165:AB166"/>
    <mergeCell ref="AB59:AB62"/>
    <mergeCell ref="AB63:AB66"/>
    <mergeCell ref="AG87:AG90"/>
    <mergeCell ref="AG79:AG82"/>
    <mergeCell ref="AG83:AG86"/>
    <mergeCell ref="AG99:AG102"/>
    <mergeCell ref="AG103:AG106"/>
    <mergeCell ref="AB171:AB172"/>
    <mergeCell ref="AB173:AB174"/>
    <mergeCell ref="AB175:AB176"/>
    <mergeCell ref="AB207:AB210"/>
    <mergeCell ref="AE403:AE406"/>
    <mergeCell ref="AB407:AB410"/>
    <mergeCell ref="AE407:AE410"/>
    <mergeCell ref="AB359:AB362"/>
    <mergeCell ref="AB461:AB462"/>
    <mergeCell ref="AB463:AB464"/>
    <mergeCell ref="AC391:AC392"/>
    <mergeCell ref="AC393:AC394"/>
    <mergeCell ref="AC395:AC396"/>
    <mergeCell ref="AB335:AB338"/>
    <mergeCell ref="AE335:AE338"/>
    <mergeCell ref="AT287:AT288"/>
    <mergeCell ref="AT359:AT360"/>
    <mergeCell ref="AG171:AG174"/>
    <mergeCell ref="AG175:AG178"/>
    <mergeCell ref="AG255:AG258"/>
    <mergeCell ref="AG315:AG318"/>
    <mergeCell ref="AG303:AG306"/>
    <mergeCell ref="AG307:AG310"/>
    <mergeCell ref="AG319:AG322"/>
    <mergeCell ref="AG323:AG326"/>
    <mergeCell ref="AG327:AG330"/>
    <mergeCell ref="AG283:AG286"/>
    <mergeCell ref="AG287:AG290"/>
    <mergeCell ref="AG291:AG294"/>
    <mergeCell ref="AG295:AG298"/>
    <mergeCell ref="AG299:AG302"/>
    <mergeCell ref="AG311:AG314"/>
    <mergeCell ref="AF371:AF374"/>
    <mergeCell ref="Z295:Z366"/>
    <mergeCell ref="Z367:Z438"/>
    <mergeCell ref="Z439:Z510"/>
    <mergeCell ref="AS223:AS294"/>
    <mergeCell ref="AS295:AS366"/>
    <mergeCell ref="AS367:AS438"/>
    <mergeCell ref="AS439:AS510"/>
    <mergeCell ref="AB453:AB454"/>
    <mergeCell ref="AB403:AB406"/>
    <mergeCell ref="AB375:AB376"/>
    <mergeCell ref="AB377:AB378"/>
    <mergeCell ref="AB379:AB380"/>
    <mergeCell ref="AB381:AB382"/>
    <mergeCell ref="Z223:Z294"/>
    <mergeCell ref="AB227:AB228"/>
    <mergeCell ref="AB469:AB470"/>
    <mergeCell ref="AB471:AB472"/>
    <mergeCell ref="AB473:AB474"/>
    <mergeCell ref="AG259:AG262"/>
    <mergeCell ref="AG263:AG266"/>
    <mergeCell ref="AG267:AG270"/>
    <mergeCell ref="AG271:AG274"/>
    <mergeCell ref="AG275:AG278"/>
    <mergeCell ref="AG279:AG282"/>
    <mergeCell ref="AG419:AG422"/>
    <mergeCell ref="AG423:AG426"/>
    <mergeCell ref="AG387:AG390"/>
    <mergeCell ref="AG391:AG394"/>
    <mergeCell ref="AG375:AG378"/>
    <mergeCell ref="AG379:AG382"/>
    <mergeCell ref="AG395:AG398"/>
    <mergeCell ref="AB445:AB446"/>
    <mergeCell ref="AE363:AE366"/>
    <mergeCell ref="AE371:AE374"/>
    <mergeCell ref="AC371:AC372"/>
    <mergeCell ref="AC373:AC374"/>
    <mergeCell ref="AB371:AB372"/>
    <mergeCell ref="AB373:AB374"/>
    <mergeCell ref="AE443:AE446"/>
    <mergeCell ref="AB319:AB320"/>
    <mergeCell ref="AB321:AB322"/>
    <mergeCell ref="AB369:AB370"/>
    <mergeCell ref="AC369:AC370"/>
    <mergeCell ref="AB347:AB350"/>
    <mergeCell ref="AE323:AE326"/>
    <mergeCell ref="AE327:AE330"/>
    <mergeCell ref="AE319:AE322"/>
    <mergeCell ref="AB339:AB342"/>
    <mergeCell ref="AE339:AE342"/>
    <mergeCell ref="AB343:AB346"/>
    <mergeCell ref="AE343:AE346"/>
    <mergeCell ref="AB367:AB368"/>
    <mergeCell ref="AC375:AC376"/>
    <mergeCell ref="AC377:AC378"/>
    <mergeCell ref="AC379:AC380"/>
    <mergeCell ref="AE347:AE350"/>
    <mergeCell ref="AB351:AB354"/>
    <mergeCell ref="AE351:AE354"/>
    <mergeCell ref="AB355:AB358"/>
    <mergeCell ref="AE355:AE358"/>
    <mergeCell ref="AE375:AE378"/>
    <mergeCell ref="AE379:AE382"/>
    <mergeCell ref="AE383:AE386"/>
    <mergeCell ref="AB393:AB394"/>
    <mergeCell ref="AB395:AB396"/>
    <mergeCell ref="AB397:AB398"/>
    <mergeCell ref="AB399:AB400"/>
    <mergeCell ref="AB401:AB402"/>
    <mergeCell ref="AB443:AB444"/>
    <mergeCell ref="AC85:AC86"/>
    <mergeCell ref="AC87:AC88"/>
    <mergeCell ref="AC89:AC90"/>
    <mergeCell ref="AC91:AC92"/>
    <mergeCell ref="AC93:AC94"/>
    <mergeCell ref="AF83:AF86"/>
    <mergeCell ref="AF87:AF90"/>
    <mergeCell ref="AF91:AF94"/>
    <mergeCell ref="AE55:AE58"/>
    <mergeCell ref="AE59:AE62"/>
    <mergeCell ref="AE63:AE66"/>
    <mergeCell ref="AB387:AB388"/>
    <mergeCell ref="AB389:AB390"/>
    <mergeCell ref="AB391:AB392"/>
    <mergeCell ref="AB311:AB312"/>
    <mergeCell ref="AB411:AB414"/>
    <mergeCell ref="AE411:AE414"/>
    <mergeCell ref="AB415:AB418"/>
    <mergeCell ref="AE415:AE418"/>
    <mergeCell ref="AB419:AB422"/>
    <mergeCell ref="AE431:AE434"/>
    <mergeCell ref="AF375:AF378"/>
    <mergeCell ref="AF379:AF382"/>
    <mergeCell ref="AF383:AF386"/>
    <mergeCell ref="AB383:AB384"/>
    <mergeCell ref="AB385:AB386"/>
    <mergeCell ref="AF27:AF30"/>
    <mergeCell ref="AC41:AC42"/>
    <mergeCell ref="AC15:AC16"/>
    <mergeCell ref="AC19:AC20"/>
    <mergeCell ref="AC17:AC18"/>
    <mergeCell ref="AE31:AE34"/>
    <mergeCell ref="AF31:AF34"/>
    <mergeCell ref="AF35:AF38"/>
    <mergeCell ref="AF39:AF42"/>
    <mergeCell ref="AB475:AB478"/>
    <mergeCell ref="AE475:AE478"/>
    <mergeCell ref="AB479:AB482"/>
    <mergeCell ref="AE479:AE482"/>
    <mergeCell ref="AB483:AB486"/>
    <mergeCell ref="AE483:AE486"/>
    <mergeCell ref="AB487:AB490"/>
    <mergeCell ref="AE487:AE490"/>
    <mergeCell ref="AF451:AF454"/>
    <mergeCell ref="AF455:AF458"/>
    <mergeCell ref="AF459:AF462"/>
    <mergeCell ref="AF471:AF474"/>
    <mergeCell ref="AF399:AF402"/>
    <mergeCell ref="AC399:AC400"/>
    <mergeCell ref="AC401:AC402"/>
    <mergeCell ref="AE387:AE390"/>
    <mergeCell ref="AE391:AE394"/>
    <mergeCell ref="AE395:AE398"/>
    <mergeCell ref="AF387:AF390"/>
    <mergeCell ref="AF391:AF394"/>
    <mergeCell ref="AF395:AF398"/>
    <mergeCell ref="AC387:AC388"/>
    <mergeCell ref="AB363:AB366"/>
    <mergeCell ref="AB495:AB498"/>
    <mergeCell ref="AE495:AE498"/>
    <mergeCell ref="AB499:AB502"/>
    <mergeCell ref="AE499:AE502"/>
    <mergeCell ref="AB503:AB506"/>
    <mergeCell ref="AE503:AE506"/>
    <mergeCell ref="AB507:AB510"/>
    <mergeCell ref="AE507:AE510"/>
    <mergeCell ref="AC451:AC452"/>
    <mergeCell ref="AC453:AC454"/>
    <mergeCell ref="AC455:AC456"/>
    <mergeCell ref="AC457:AC458"/>
    <mergeCell ref="AC459:AC460"/>
    <mergeCell ref="AC461:AC462"/>
    <mergeCell ref="AE451:AE454"/>
    <mergeCell ref="AE455:AE458"/>
    <mergeCell ref="AE459:AE462"/>
    <mergeCell ref="AC463:AC464"/>
    <mergeCell ref="AC465:AC466"/>
    <mergeCell ref="AC467:AC468"/>
    <mergeCell ref="AC469:AC470"/>
    <mergeCell ref="AC471:AC472"/>
    <mergeCell ref="AC473:AC474"/>
    <mergeCell ref="AE463:AE466"/>
    <mergeCell ref="AE467:AE470"/>
    <mergeCell ref="AE471:AE474"/>
    <mergeCell ref="AB465:AB466"/>
    <mergeCell ref="AB467:AB468"/>
    <mergeCell ref="AE435:AE438"/>
    <mergeCell ref="AE359:AE362"/>
    <mergeCell ref="AB331:AB334"/>
    <mergeCell ref="AE331:AE334"/>
    <mergeCell ref="AF323:AF326"/>
    <mergeCell ref="AF327:AF330"/>
    <mergeCell ref="AC323:AC324"/>
    <mergeCell ref="AC325:AC326"/>
    <mergeCell ref="AC327:AC328"/>
    <mergeCell ref="AC329:AC330"/>
    <mergeCell ref="AB329:AB330"/>
    <mergeCell ref="AB323:AB324"/>
    <mergeCell ref="AC367:AC368"/>
    <mergeCell ref="AE367:AE370"/>
    <mergeCell ref="AF367:AF370"/>
    <mergeCell ref="AB491:AB494"/>
    <mergeCell ref="AE491:AE494"/>
    <mergeCell ref="AB447:AB448"/>
    <mergeCell ref="AB449:AB450"/>
    <mergeCell ref="AF463:AF466"/>
    <mergeCell ref="AF467:AF470"/>
    <mergeCell ref="AF443:AF446"/>
    <mergeCell ref="AF447:AF450"/>
    <mergeCell ref="AC443:AC444"/>
    <mergeCell ref="AC445:AC446"/>
    <mergeCell ref="AC447:AC448"/>
    <mergeCell ref="AE419:AE422"/>
    <mergeCell ref="AB423:AB426"/>
    <mergeCell ref="AE423:AE426"/>
    <mergeCell ref="AB427:AB430"/>
    <mergeCell ref="AE427:AE430"/>
    <mergeCell ref="AB431:AB434"/>
    <mergeCell ref="AB295:AB296"/>
    <mergeCell ref="AC295:AC296"/>
    <mergeCell ref="AE295:AE298"/>
    <mergeCell ref="AF295:AF298"/>
    <mergeCell ref="AE311:AE314"/>
    <mergeCell ref="AE315:AE318"/>
    <mergeCell ref="AB313:AB314"/>
    <mergeCell ref="AB315:AB316"/>
    <mergeCell ref="AB317:AB318"/>
    <mergeCell ref="AB299:AB300"/>
    <mergeCell ref="AB301:AB302"/>
    <mergeCell ref="AB303:AB304"/>
    <mergeCell ref="AB305:AB306"/>
    <mergeCell ref="AB307:AB308"/>
    <mergeCell ref="AB309:AB310"/>
    <mergeCell ref="AE447:AE450"/>
    <mergeCell ref="AC381:AC382"/>
    <mergeCell ref="AC383:AC384"/>
    <mergeCell ref="AC385:AC386"/>
    <mergeCell ref="AE399:AE402"/>
    <mergeCell ref="AC449:AC450"/>
    <mergeCell ref="AE439:AE442"/>
    <mergeCell ref="AC397:AC398"/>
    <mergeCell ref="AC389:AC390"/>
    <mergeCell ref="AB325:AB326"/>
    <mergeCell ref="AB327:AB328"/>
    <mergeCell ref="AF439:AF442"/>
    <mergeCell ref="AB441:AB442"/>
    <mergeCell ref="AC441:AC442"/>
    <mergeCell ref="AB439:AB440"/>
    <mergeCell ref="AC439:AC440"/>
    <mergeCell ref="AB435:AB438"/>
    <mergeCell ref="AC299:AC300"/>
    <mergeCell ref="AC301:AC302"/>
    <mergeCell ref="AC303:AC304"/>
    <mergeCell ref="AC305:AC306"/>
    <mergeCell ref="AC307:AC308"/>
    <mergeCell ref="AC309:AC310"/>
    <mergeCell ref="AE299:AE302"/>
    <mergeCell ref="AE303:AE306"/>
    <mergeCell ref="AE307:AE310"/>
    <mergeCell ref="AF299:AF302"/>
    <mergeCell ref="AF303:AF306"/>
    <mergeCell ref="AF307:AF310"/>
    <mergeCell ref="AF311:AF314"/>
    <mergeCell ref="AF315:AF318"/>
    <mergeCell ref="AF319:AF322"/>
    <mergeCell ref="AC311:AC312"/>
    <mergeCell ref="AC313:AC314"/>
    <mergeCell ref="AC315:AC316"/>
    <mergeCell ref="AC317:AC318"/>
    <mergeCell ref="AC319:AC320"/>
    <mergeCell ref="AC321:AC322"/>
    <mergeCell ref="AF247:AF250"/>
    <mergeCell ref="AF251:AF254"/>
    <mergeCell ref="AF255:AF258"/>
    <mergeCell ref="AC247:AC248"/>
    <mergeCell ref="AC249:AC250"/>
    <mergeCell ref="AC251:AC252"/>
    <mergeCell ref="AC253:AC254"/>
    <mergeCell ref="AC255:AC256"/>
    <mergeCell ref="AC257:AC258"/>
    <mergeCell ref="AB275:AB278"/>
    <mergeCell ref="AE275:AE278"/>
    <mergeCell ref="AB283:AB286"/>
    <mergeCell ref="AE283:AE286"/>
    <mergeCell ref="AB287:AB290"/>
    <mergeCell ref="AE287:AE290"/>
    <mergeCell ref="AB291:AB294"/>
    <mergeCell ref="AE291:AE294"/>
    <mergeCell ref="AB279:AB282"/>
    <mergeCell ref="AE279:AE282"/>
    <mergeCell ref="AB259:AB262"/>
    <mergeCell ref="AE259:AE262"/>
    <mergeCell ref="AB263:AB266"/>
    <mergeCell ref="AE263:AE266"/>
    <mergeCell ref="AB267:AB270"/>
    <mergeCell ref="AE267:AE270"/>
    <mergeCell ref="AB245:AB246"/>
    <mergeCell ref="AC225:AC226"/>
    <mergeCell ref="AB233:AB234"/>
    <mergeCell ref="AB229:AB230"/>
    <mergeCell ref="AB231:AB232"/>
    <mergeCell ref="AE271:AE274"/>
    <mergeCell ref="AE247:AE250"/>
    <mergeCell ref="AE251:AE254"/>
    <mergeCell ref="AE255:AE258"/>
    <mergeCell ref="AB253:AB254"/>
    <mergeCell ref="AC233:AC234"/>
    <mergeCell ref="AB235:AB236"/>
    <mergeCell ref="AB237:AB238"/>
    <mergeCell ref="AB239:AB240"/>
    <mergeCell ref="AB241:AB242"/>
    <mergeCell ref="AB243:AB244"/>
    <mergeCell ref="AC245:AC246"/>
    <mergeCell ref="AB255:AB256"/>
    <mergeCell ref="AB257:AB258"/>
    <mergeCell ref="AB247:AB248"/>
    <mergeCell ref="AB249:AB250"/>
    <mergeCell ref="AB251:AB252"/>
    <mergeCell ref="AB271:AB274"/>
    <mergeCell ref="AB219:AB222"/>
    <mergeCell ref="AE219:AE222"/>
    <mergeCell ref="AE227:AE230"/>
    <mergeCell ref="AE231:AE234"/>
    <mergeCell ref="AF227:AF230"/>
    <mergeCell ref="AF231:AF234"/>
    <mergeCell ref="AC227:AC228"/>
    <mergeCell ref="AC229:AC230"/>
    <mergeCell ref="AC231:AC232"/>
    <mergeCell ref="AB177:AB178"/>
    <mergeCell ref="AE243:AE246"/>
    <mergeCell ref="AF235:AF238"/>
    <mergeCell ref="AF239:AF242"/>
    <mergeCell ref="AF243:AF246"/>
    <mergeCell ref="AC235:AC236"/>
    <mergeCell ref="AC237:AC238"/>
    <mergeCell ref="AC239:AC240"/>
    <mergeCell ref="AC241:AC242"/>
    <mergeCell ref="AC243:AC244"/>
    <mergeCell ref="AE183:AE186"/>
    <mergeCell ref="AB187:AB190"/>
    <mergeCell ref="AE187:AE190"/>
    <mergeCell ref="AB191:AB194"/>
    <mergeCell ref="AE191:AE194"/>
    <mergeCell ref="AF183:AF186"/>
    <mergeCell ref="AC183:AC184"/>
    <mergeCell ref="AC185:AC186"/>
    <mergeCell ref="AE211:AE214"/>
    <mergeCell ref="AB215:AB218"/>
    <mergeCell ref="AE215:AE218"/>
    <mergeCell ref="AB195:AB198"/>
    <mergeCell ref="AE195:AE198"/>
    <mergeCell ref="AB199:AB202"/>
    <mergeCell ref="AE199:AE202"/>
    <mergeCell ref="AB203:AB206"/>
    <mergeCell ref="AE203:AE206"/>
    <mergeCell ref="AE167:AE170"/>
    <mergeCell ref="AF159:AF162"/>
    <mergeCell ref="AF163:AF166"/>
    <mergeCell ref="AF167:AF170"/>
    <mergeCell ref="AC159:AC160"/>
    <mergeCell ref="AC161:AC162"/>
    <mergeCell ref="AC163:AC164"/>
    <mergeCell ref="AC165:AC166"/>
    <mergeCell ref="AC167:AC168"/>
    <mergeCell ref="AC169:AC170"/>
    <mergeCell ref="AB155:AB156"/>
    <mergeCell ref="AB143:AB146"/>
    <mergeCell ref="AB147:AB150"/>
    <mergeCell ref="AE147:AE150"/>
    <mergeCell ref="AE159:AE162"/>
    <mergeCell ref="AE163:AE166"/>
    <mergeCell ref="AE143:AE146"/>
    <mergeCell ref="AF171:AF174"/>
    <mergeCell ref="AF175:AF178"/>
    <mergeCell ref="AF179:AF182"/>
    <mergeCell ref="AC171:AC172"/>
    <mergeCell ref="AC173:AC174"/>
    <mergeCell ref="AC175:AC176"/>
    <mergeCell ref="AC177:AC178"/>
    <mergeCell ref="AC179:AC180"/>
    <mergeCell ref="AC181:AC182"/>
    <mergeCell ref="AB167:AB168"/>
    <mergeCell ref="AB169:AB170"/>
    <mergeCell ref="AE155:AE158"/>
    <mergeCell ref="AF155:AF158"/>
    <mergeCell ref="AC155:AC156"/>
    <mergeCell ref="AC157:AC158"/>
    <mergeCell ref="AB157:AB158"/>
    <mergeCell ref="AB131:AB134"/>
    <mergeCell ref="AE131:AE134"/>
    <mergeCell ref="AF95:AF98"/>
    <mergeCell ref="AF99:AF102"/>
    <mergeCell ref="AF103:AF106"/>
    <mergeCell ref="AC99:AC100"/>
    <mergeCell ref="AC101:AC102"/>
    <mergeCell ref="AC103:AC104"/>
    <mergeCell ref="AC105:AC106"/>
    <mergeCell ref="AC97:AC98"/>
    <mergeCell ref="AC95:AC96"/>
    <mergeCell ref="AB83:AB84"/>
    <mergeCell ref="AB85:AB86"/>
    <mergeCell ref="AB87:AB88"/>
    <mergeCell ref="AF107:AF110"/>
    <mergeCell ref="AF111:AF114"/>
    <mergeCell ref="AB103:AB104"/>
    <mergeCell ref="AB105:AB106"/>
    <mergeCell ref="AB107:AB108"/>
    <mergeCell ref="AB109:AB110"/>
    <mergeCell ref="AB111:AB112"/>
    <mergeCell ref="AB113:AB114"/>
    <mergeCell ref="AE103:AE106"/>
    <mergeCell ref="AB139:AB142"/>
    <mergeCell ref="AE139:AE142"/>
    <mergeCell ref="AB119:AB122"/>
    <mergeCell ref="AE119:AE122"/>
    <mergeCell ref="AB123:AB126"/>
    <mergeCell ref="AE123:AE126"/>
    <mergeCell ref="AB127:AB130"/>
    <mergeCell ref="AE127:AE130"/>
    <mergeCell ref="AB101:AB102"/>
    <mergeCell ref="AB75:AB78"/>
    <mergeCell ref="AB135:AB138"/>
    <mergeCell ref="AE135:AE138"/>
    <mergeCell ref="V91:V93"/>
    <mergeCell ref="X91:X93"/>
    <mergeCell ref="AE107:AE110"/>
    <mergeCell ref="AE111:AE114"/>
    <mergeCell ref="AB115:AB118"/>
    <mergeCell ref="AE115:AE118"/>
    <mergeCell ref="AE99:AE102"/>
    <mergeCell ref="AB95:AB96"/>
    <mergeCell ref="AB97:AB98"/>
    <mergeCell ref="AB99:AB100"/>
    <mergeCell ref="V19:V21"/>
    <mergeCell ref="X19:X21"/>
    <mergeCell ref="R1:S2"/>
    <mergeCell ref="S3:S4"/>
    <mergeCell ref="X3:X4"/>
    <mergeCell ref="AC25:AC26"/>
    <mergeCell ref="V1:AA2"/>
    <mergeCell ref="AA3:AA4"/>
    <mergeCell ref="AC107:AC108"/>
    <mergeCell ref="AC109:AC110"/>
    <mergeCell ref="AC111:AC112"/>
    <mergeCell ref="AC113:AC114"/>
    <mergeCell ref="AE95:AE98"/>
    <mergeCell ref="AB31:AB32"/>
    <mergeCell ref="AB33:AB34"/>
    <mergeCell ref="AB35:AB36"/>
    <mergeCell ref="AB37:AB38"/>
    <mergeCell ref="AB39:AB40"/>
    <mergeCell ref="AB41:AB42"/>
    <mergeCell ref="AE23:AE26"/>
    <mergeCell ref="AB11:AB12"/>
    <mergeCell ref="AC11:AC12"/>
    <mergeCell ref="AE11:AE14"/>
    <mergeCell ref="AB55:AB58"/>
    <mergeCell ref="AC31:AC32"/>
    <mergeCell ref="AC33:AC34"/>
    <mergeCell ref="AE43:AE46"/>
    <mergeCell ref="AE47:AE50"/>
    <mergeCell ref="X451:X453"/>
    <mergeCell ref="V379:V381"/>
    <mergeCell ref="X379:X381"/>
    <mergeCell ref="AE171:AE174"/>
    <mergeCell ref="AE175:AE178"/>
    <mergeCell ref="AE179:AE182"/>
    <mergeCell ref="AE235:AE238"/>
    <mergeCell ref="AE239:AE242"/>
    <mergeCell ref="AE207:AE210"/>
    <mergeCell ref="AB211:AB214"/>
    <mergeCell ref="BV507:BV510"/>
    <mergeCell ref="BV451:BV454"/>
    <mergeCell ref="BV455:BV458"/>
    <mergeCell ref="V163:V165"/>
    <mergeCell ref="X163:X165"/>
    <mergeCell ref="V235:V237"/>
    <mergeCell ref="X235:X237"/>
    <mergeCell ref="V307:V309"/>
    <mergeCell ref="X307:X309"/>
    <mergeCell ref="V451:V453"/>
    <mergeCell ref="BV439:BV442"/>
    <mergeCell ref="BV487:BV490"/>
    <mergeCell ref="BV491:BV494"/>
    <mergeCell ref="BV495:BV498"/>
    <mergeCell ref="BV499:BV502"/>
    <mergeCell ref="BV503:BV506"/>
    <mergeCell ref="BV387:BV390"/>
    <mergeCell ref="BV391:BV394"/>
    <mergeCell ref="BV395:BV398"/>
    <mergeCell ref="BV399:BV402"/>
    <mergeCell ref="BV403:BV406"/>
    <mergeCell ref="BV407:BV410"/>
    <mergeCell ref="BV479:BV482"/>
    <mergeCell ref="BV483:BV486"/>
    <mergeCell ref="BV411:BV414"/>
    <mergeCell ref="BV415:BV418"/>
    <mergeCell ref="BV419:BV422"/>
    <mergeCell ref="BV423:BV426"/>
    <mergeCell ref="BV427:BV430"/>
    <mergeCell ref="BV431:BV434"/>
    <mergeCell ref="BV435:BV438"/>
    <mergeCell ref="BV443:BV446"/>
    <mergeCell ref="BV367:BV370"/>
    <mergeCell ref="BV459:BV462"/>
    <mergeCell ref="BV463:BV466"/>
    <mergeCell ref="BV467:BV470"/>
    <mergeCell ref="BV471:BV474"/>
    <mergeCell ref="BV475:BV478"/>
    <mergeCell ref="BV447:BV450"/>
    <mergeCell ref="BV375:BV378"/>
    <mergeCell ref="BV379:BV382"/>
    <mergeCell ref="BV383:BV386"/>
    <mergeCell ref="BV355:BV358"/>
    <mergeCell ref="BV359:BV362"/>
    <mergeCell ref="BV363:BV366"/>
    <mergeCell ref="BV371:BV374"/>
    <mergeCell ref="BV299:BV302"/>
    <mergeCell ref="BV303:BV306"/>
    <mergeCell ref="BV307:BV310"/>
    <mergeCell ref="BV311:BV314"/>
    <mergeCell ref="BV315:BV318"/>
    <mergeCell ref="BV319:BV322"/>
    <mergeCell ref="BV223:BV226"/>
    <mergeCell ref="BV335:BV338"/>
    <mergeCell ref="BV339:BV342"/>
    <mergeCell ref="BV343:BV346"/>
    <mergeCell ref="BV347:BV350"/>
    <mergeCell ref="BV351:BV354"/>
    <mergeCell ref="BV323:BV326"/>
    <mergeCell ref="BV327:BV330"/>
    <mergeCell ref="BV331:BV334"/>
    <mergeCell ref="BV271:BV274"/>
    <mergeCell ref="BV275:BV278"/>
    <mergeCell ref="BV279:BV282"/>
    <mergeCell ref="BV283:BV286"/>
    <mergeCell ref="BV287:BV290"/>
    <mergeCell ref="BV219:BV222"/>
    <mergeCell ref="BV227:BV230"/>
    <mergeCell ref="BV231:BV234"/>
    <mergeCell ref="BV235:BV238"/>
    <mergeCell ref="BV239:BV242"/>
    <mergeCell ref="BV171:BV174"/>
    <mergeCell ref="BV175:BV178"/>
    <mergeCell ref="BV179:BV182"/>
    <mergeCell ref="BV259:BV262"/>
    <mergeCell ref="BV263:BV266"/>
    <mergeCell ref="BV267:BV270"/>
    <mergeCell ref="BV243:BV246"/>
    <mergeCell ref="BV247:BV250"/>
    <mergeCell ref="BV251:BV254"/>
    <mergeCell ref="BV255:BV258"/>
    <mergeCell ref="BV143:BV146"/>
    <mergeCell ref="BV147:BV150"/>
    <mergeCell ref="BV155:BV158"/>
    <mergeCell ref="BV159:BV162"/>
    <mergeCell ref="BV163:BV166"/>
    <mergeCell ref="BV167:BV170"/>
    <mergeCell ref="BV151:BV154"/>
    <mergeCell ref="BV99:BV102"/>
    <mergeCell ref="BV103:BV106"/>
    <mergeCell ref="AB15:AB16"/>
    <mergeCell ref="AB17:AB18"/>
    <mergeCell ref="AB19:AB20"/>
    <mergeCell ref="AB21:AB22"/>
    <mergeCell ref="AB23:AB24"/>
    <mergeCell ref="AB25:AB26"/>
    <mergeCell ref="AC83:AC84"/>
    <mergeCell ref="AC27:AC28"/>
    <mergeCell ref="BV131:BV134"/>
    <mergeCell ref="BV135:BV138"/>
    <mergeCell ref="BV139:BV142"/>
    <mergeCell ref="BV67:BV70"/>
    <mergeCell ref="BV71:BV74"/>
    <mergeCell ref="BV75:BV78"/>
    <mergeCell ref="BV83:BV86"/>
    <mergeCell ref="BV87:BV90"/>
    <mergeCell ref="BV91:BV94"/>
    <mergeCell ref="BV95:BV98"/>
    <mergeCell ref="BV107:BV110"/>
    <mergeCell ref="BV111:BV114"/>
    <mergeCell ref="BV115:BV118"/>
    <mergeCell ref="BV119:BV122"/>
    <mergeCell ref="BV123:BV126"/>
    <mergeCell ref="BV127:BV130"/>
    <mergeCell ref="AC35:AC36"/>
    <mergeCell ref="AC37:AC38"/>
    <mergeCell ref="AC39:AC40"/>
    <mergeCell ref="AE19:AE22"/>
    <mergeCell ref="AG19:AG22"/>
    <mergeCell ref="AW67:AW70"/>
    <mergeCell ref="AF3:AF4"/>
    <mergeCell ref="AC29:AC30"/>
    <mergeCell ref="AB27:AB28"/>
    <mergeCell ref="AB29:AB30"/>
    <mergeCell ref="AX1:AZ2"/>
    <mergeCell ref="AZ3:AZ4"/>
    <mergeCell ref="AX7:AX10"/>
    <mergeCell ref="AY7:AY10"/>
    <mergeCell ref="AZ7:AZ10"/>
    <mergeCell ref="AW11:AW14"/>
    <mergeCell ref="AX11:AX14"/>
    <mergeCell ref="AY11:AY14"/>
    <mergeCell ref="AZ11:AZ14"/>
    <mergeCell ref="AE7:AE10"/>
    <mergeCell ref="AE15:AE18"/>
    <mergeCell ref="AG15:AG18"/>
    <mergeCell ref="AE39:AE42"/>
    <mergeCell ref="AT16:AT18"/>
    <mergeCell ref="AZ39:AZ42"/>
    <mergeCell ref="AW31:AW34"/>
    <mergeCell ref="AX31:AX34"/>
    <mergeCell ref="AY31:AY34"/>
    <mergeCell ref="AZ31:AZ34"/>
    <mergeCell ref="AW35:AW38"/>
    <mergeCell ref="AX35:AX38"/>
    <mergeCell ref="AX5:AZ5"/>
    <mergeCell ref="AE27:AE30"/>
    <mergeCell ref="AC21:AC22"/>
    <mergeCell ref="AC23:AC24"/>
    <mergeCell ref="AC1:AD2"/>
    <mergeCell ref="AB7:AB8"/>
    <mergeCell ref="AB9:AB10"/>
    <mergeCell ref="BV11:BV14"/>
    <mergeCell ref="AW15:AW18"/>
    <mergeCell ref="AF15:AF18"/>
    <mergeCell ref="AF19:AF22"/>
    <mergeCell ref="AE35:AE38"/>
    <mergeCell ref="BV63:BV66"/>
    <mergeCell ref="BT1:BU4"/>
    <mergeCell ref="BV1:BV4"/>
    <mergeCell ref="BV7:BV10"/>
    <mergeCell ref="BV15:BV18"/>
    <mergeCell ref="BV19:BV22"/>
    <mergeCell ref="BV23:BV26"/>
    <mergeCell ref="BV27:BV30"/>
    <mergeCell ref="BV39:BV42"/>
    <mergeCell ref="BV43:BV46"/>
    <mergeCell ref="BV47:BV50"/>
    <mergeCell ref="BV51:BV54"/>
    <mergeCell ref="BV55:BV58"/>
    <mergeCell ref="BV59:BV62"/>
    <mergeCell ref="AW43:AW46"/>
    <mergeCell ref="AX43:AX46"/>
    <mergeCell ref="AY43:AY46"/>
    <mergeCell ref="AZ43:AZ46"/>
    <mergeCell ref="AW47:AW50"/>
    <mergeCell ref="AX47:AX50"/>
    <mergeCell ref="AY47:AY50"/>
    <mergeCell ref="AZ47:AZ50"/>
    <mergeCell ref="AY35:AY38"/>
    <mergeCell ref="AZ35:AZ38"/>
    <mergeCell ref="AW39:AW42"/>
    <mergeCell ref="AX39:AX42"/>
    <mergeCell ref="AY39:AY42"/>
    <mergeCell ref="C479:C480"/>
    <mergeCell ref="C481:C482"/>
    <mergeCell ref="C483:C484"/>
    <mergeCell ref="C485:C486"/>
    <mergeCell ref="C487:C488"/>
    <mergeCell ref="C471:C472"/>
    <mergeCell ref="C473:C474"/>
    <mergeCell ref="C475:C476"/>
    <mergeCell ref="C477:C478"/>
    <mergeCell ref="C501:C502"/>
    <mergeCell ref="C503:C504"/>
    <mergeCell ref="C505:C506"/>
    <mergeCell ref="C489:C490"/>
    <mergeCell ref="C491:C492"/>
    <mergeCell ref="C493:C494"/>
    <mergeCell ref="C495:C496"/>
    <mergeCell ref="C497:C498"/>
    <mergeCell ref="K2:M2"/>
    <mergeCell ref="N2:P2"/>
    <mergeCell ref="K1:P1"/>
    <mergeCell ref="C507:C508"/>
    <mergeCell ref="C509:C510"/>
    <mergeCell ref="F2:G2"/>
    <mergeCell ref="H2:I2"/>
    <mergeCell ref="F1:I1"/>
    <mergeCell ref="D1:D4"/>
    <mergeCell ref="C499:C500"/>
    <mergeCell ref="C423:C424"/>
    <mergeCell ref="C425:C426"/>
    <mergeCell ref="C427:C428"/>
    <mergeCell ref="C429:C430"/>
    <mergeCell ref="F3:G3"/>
    <mergeCell ref="H3:I3"/>
    <mergeCell ref="C443:C444"/>
    <mergeCell ref="C445:C446"/>
    <mergeCell ref="C447:C448"/>
    <mergeCell ref="C449:C450"/>
    <mergeCell ref="C451:C452"/>
    <mergeCell ref="C431:C432"/>
    <mergeCell ref="C433:C434"/>
    <mergeCell ref="C435:C436"/>
    <mergeCell ref="C437:C438"/>
    <mergeCell ref="C441:C442"/>
    <mergeCell ref="C469:C470"/>
    <mergeCell ref="C453:C454"/>
    <mergeCell ref="C455:C456"/>
    <mergeCell ref="C457:C458"/>
    <mergeCell ref="C459:C460"/>
    <mergeCell ref="C461:C462"/>
    <mergeCell ref="C463:C464"/>
    <mergeCell ref="C465:C466"/>
    <mergeCell ref="C467:C468"/>
    <mergeCell ref="C395:C396"/>
    <mergeCell ref="C397:C398"/>
    <mergeCell ref="C399:C400"/>
    <mergeCell ref="C401:C402"/>
    <mergeCell ref="C387:C388"/>
    <mergeCell ref="C389:C390"/>
    <mergeCell ref="C391:C392"/>
    <mergeCell ref="C393:C394"/>
    <mergeCell ref="C413:C414"/>
    <mergeCell ref="C415:C416"/>
    <mergeCell ref="C417:C418"/>
    <mergeCell ref="C419:C420"/>
    <mergeCell ref="C421:C422"/>
    <mergeCell ref="C403:C404"/>
    <mergeCell ref="C405:C406"/>
    <mergeCell ref="C407:C408"/>
    <mergeCell ref="C409:C410"/>
    <mergeCell ref="C411:C412"/>
    <mergeCell ref="C63:C64"/>
    <mergeCell ref="C65:C66"/>
    <mergeCell ref="C245:C246"/>
    <mergeCell ref="C203:C204"/>
    <mergeCell ref="C205:C206"/>
    <mergeCell ref="C207:C208"/>
    <mergeCell ref="C209:C210"/>
    <mergeCell ref="C111:C112"/>
    <mergeCell ref="C113:C114"/>
    <mergeCell ref="C115:C116"/>
    <mergeCell ref="C117:C118"/>
    <mergeCell ref="C99:C100"/>
    <mergeCell ref="C109:C110"/>
    <mergeCell ref="C307:C308"/>
    <mergeCell ref="C309:C310"/>
    <mergeCell ref="C315:C316"/>
    <mergeCell ref="C317:C318"/>
    <mergeCell ref="C187:C188"/>
    <mergeCell ref="C189:C190"/>
    <mergeCell ref="C191:C192"/>
    <mergeCell ref="B187:B190"/>
    <mergeCell ref="B175:B178"/>
    <mergeCell ref="C337:C338"/>
    <mergeCell ref="C327:C328"/>
    <mergeCell ref="C329:C330"/>
    <mergeCell ref="C331:C332"/>
    <mergeCell ref="C333:C334"/>
    <mergeCell ref="C133:C134"/>
    <mergeCell ref="C119:C120"/>
    <mergeCell ref="C121:C122"/>
    <mergeCell ref="C235:C236"/>
    <mergeCell ref="C285:C286"/>
    <mergeCell ref="C311:C312"/>
    <mergeCell ref="C313:C314"/>
    <mergeCell ref="C163:C164"/>
    <mergeCell ref="C165:C166"/>
    <mergeCell ref="C145:C146"/>
    <mergeCell ref="C147:C148"/>
    <mergeCell ref="C149:C150"/>
    <mergeCell ref="C155:C156"/>
    <mergeCell ref="C321:C322"/>
    <mergeCell ref="C323:C324"/>
    <mergeCell ref="C325:C326"/>
    <mergeCell ref="C123:C124"/>
    <mergeCell ref="C125:C126"/>
    <mergeCell ref="C219:C220"/>
    <mergeCell ref="C239:C240"/>
    <mergeCell ref="C253:C254"/>
    <mergeCell ref="B275:B278"/>
    <mergeCell ref="B287:B290"/>
    <mergeCell ref="B291:B294"/>
    <mergeCell ref="B235:B238"/>
    <mergeCell ref="B35:B38"/>
    <mergeCell ref="B55:B58"/>
    <mergeCell ref="B59:B62"/>
    <mergeCell ref="B47:B50"/>
    <mergeCell ref="B51:B54"/>
    <mergeCell ref="B11:B14"/>
    <mergeCell ref="C11:C12"/>
    <mergeCell ref="B43:B46"/>
    <mergeCell ref="B31:B34"/>
    <mergeCell ref="C339:C340"/>
    <mergeCell ref="C341:C342"/>
    <mergeCell ref="C343:C344"/>
    <mergeCell ref="C345:C346"/>
    <mergeCell ref="C255:C256"/>
    <mergeCell ref="C257:C258"/>
    <mergeCell ref="C259:C260"/>
    <mergeCell ref="C261:C262"/>
    <mergeCell ref="C263:C264"/>
    <mergeCell ref="C265:C266"/>
    <mergeCell ref="B127:B130"/>
    <mergeCell ref="B119:B122"/>
    <mergeCell ref="B123:B126"/>
    <mergeCell ref="B163:B166"/>
    <mergeCell ref="C157:C158"/>
    <mergeCell ref="C251:C252"/>
    <mergeCell ref="C249:C250"/>
    <mergeCell ref="C127:C128"/>
    <mergeCell ref="C129:C130"/>
    <mergeCell ref="C131:C132"/>
    <mergeCell ref="B183:B186"/>
    <mergeCell ref="C51:C52"/>
    <mergeCell ref="C53:C54"/>
    <mergeCell ref="C55:C56"/>
    <mergeCell ref="C237:C238"/>
    <mergeCell ref="C195:C196"/>
    <mergeCell ref="C197:C198"/>
    <mergeCell ref="C199:C200"/>
    <mergeCell ref="C299:C300"/>
    <mergeCell ref="C301:C302"/>
    <mergeCell ref="C303:C304"/>
    <mergeCell ref="C305:C306"/>
    <mergeCell ref="C291:C292"/>
    <mergeCell ref="C293:C294"/>
    <mergeCell ref="C201:C202"/>
    <mergeCell ref="C185:C186"/>
    <mergeCell ref="A1:A4"/>
    <mergeCell ref="B1:B4"/>
    <mergeCell ref="C1:C4"/>
    <mergeCell ref="C7:C8"/>
    <mergeCell ref="C9:C10"/>
    <mergeCell ref="C15:C16"/>
    <mergeCell ref="C167:C168"/>
    <mergeCell ref="C169:C170"/>
    <mergeCell ref="C171:C172"/>
    <mergeCell ref="C173:C174"/>
    <mergeCell ref="C159:C160"/>
    <mergeCell ref="C161:C162"/>
    <mergeCell ref="B91:B94"/>
    <mergeCell ref="B95:B98"/>
    <mergeCell ref="B99:B102"/>
    <mergeCell ref="B111:B114"/>
    <mergeCell ref="C101:C102"/>
    <mergeCell ref="C287:C288"/>
    <mergeCell ref="C289:C290"/>
    <mergeCell ref="B451:B454"/>
    <mergeCell ref="B199:B202"/>
    <mergeCell ref="B379:B382"/>
    <mergeCell ref="B383:B386"/>
    <mergeCell ref="B387:B390"/>
    <mergeCell ref="B255:B258"/>
    <mergeCell ref="B259:B262"/>
    <mergeCell ref="B247:B250"/>
    <mergeCell ref="B279:B282"/>
    <mergeCell ref="B399:B402"/>
    <mergeCell ref="B403:B406"/>
    <mergeCell ref="B391:B394"/>
    <mergeCell ref="B423:B426"/>
    <mergeCell ref="B227:B230"/>
    <mergeCell ref="B299:B302"/>
    <mergeCell ref="B347:B350"/>
    <mergeCell ref="B351:B354"/>
    <mergeCell ref="B355:B358"/>
    <mergeCell ref="B323:B326"/>
    <mergeCell ref="B343:B346"/>
    <mergeCell ref="B335:B338"/>
    <mergeCell ref="B339:B342"/>
    <mergeCell ref="B303:B306"/>
    <mergeCell ref="B395:B398"/>
    <mergeCell ref="B371:B374"/>
    <mergeCell ref="B375:B378"/>
    <mergeCell ref="B367:B370"/>
    <mergeCell ref="B363:B366"/>
    <mergeCell ref="B407:B410"/>
    <mergeCell ref="B411:B414"/>
    <mergeCell ref="B307:B310"/>
    <mergeCell ref="B311:B314"/>
    <mergeCell ref="B239:B242"/>
    <mergeCell ref="B243:B246"/>
    <mergeCell ref="B419:B422"/>
    <mergeCell ref="C335:C336"/>
    <mergeCell ref="C319:C320"/>
    <mergeCell ref="C227:C228"/>
    <mergeCell ref="C355:C356"/>
    <mergeCell ref="C357:C358"/>
    <mergeCell ref="C359:C360"/>
    <mergeCell ref="C361:C362"/>
    <mergeCell ref="C367:C368"/>
    <mergeCell ref="C347:C348"/>
    <mergeCell ref="C349:C350"/>
    <mergeCell ref="C351:C352"/>
    <mergeCell ref="C353:C354"/>
    <mergeCell ref="C377:C378"/>
    <mergeCell ref="C379:C380"/>
    <mergeCell ref="C381:C382"/>
    <mergeCell ref="C383:C384"/>
    <mergeCell ref="C385:C386"/>
    <mergeCell ref="C363:C364"/>
    <mergeCell ref="C365:C366"/>
    <mergeCell ref="C371:C372"/>
    <mergeCell ref="C373:C374"/>
    <mergeCell ref="C375:C376"/>
    <mergeCell ref="B507:B510"/>
    <mergeCell ref="B495:B498"/>
    <mergeCell ref="B499:B502"/>
    <mergeCell ref="B455:B458"/>
    <mergeCell ref="B459:B462"/>
    <mergeCell ref="B483:B486"/>
    <mergeCell ref="B167:B170"/>
    <mergeCell ref="B171:B174"/>
    <mergeCell ref="B331:B334"/>
    <mergeCell ref="B195:B198"/>
    <mergeCell ref="B135:B138"/>
    <mergeCell ref="B139:B142"/>
    <mergeCell ref="B151:B154"/>
    <mergeCell ref="B207:B210"/>
    <mergeCell ref="B211:B214"/>
    <mergeCell ref="B179:B182"/>
    <mergeCell ref="B283:B286"/>
    <mergeCell ref="B203:B206"/>
    <mergeCell ref="B251:B254"/>
    <mergeCell ref="B415:B418"/>
    <mergeCell ref="B359:B362"/>
    <mergeCell ref="B475:B478"/>
    <mergeCell ref="B431:B434"/>
    <mergeCell ref="B435:B438"/>
    <mergeCell ref="B443:B446"/>
    <mergeCell ref="B427:B430"/>
    <mergeCell ref="B447:B450"/>
    <mergeCell ref="B487:B490"/>
    <mergeCell ref="B491:B494"/>
    <mergeCell ref="B479:B482"/>
    <mergeCell ref="B463:B466"/>
    <mergeCell ref="B467:B470"/>
    <mergeCell ref="B147:B150"/>
    <mergeCell ref="B191:B194"/>
    <mergeCell ref="C143:C144"/>
    <mergeCell ref="C223:C224"/>
    <mergeCell ref="C61:C62"/>
    <mergeCell ref="C229:C230"/>
    <mergeCell ref="C231:C232"/>
    <mergeCell ref="C211:C212"/>
    <mergeCell ref="C213:C214"/>
    <mergeCell ref="C215:C216"/>
    <mergeCell ref="C217:C218"/>
    <mergeCell ref="B83:B86"/>
    <mergeCell ref="C141:C142"/>
    <mergeCell ref="C153:C154"/>
    <mergeCell ref="B63:B66"/>
    <mergeCell ref="C193:C194"/>
    <mergeCell ref="C241:C242"/>
    <mergeCell ref="C233:C234"/>
    <mergeCell ref="C69:C70"/>
    <mergeCell ref="B67:B70"/>
    <mergeCell ref="B115:B118"/>
    <mergeCell ref="C135:C136"/>
    <mergeCell ref="B155:B158"/>
    <mergeCell ref="B159:B162"/>
    <mergeCell ref="C71:C72"/>
    <mergeCell ref="C73:C74"/>
    <mergeCell ref="B103:B106"/>
    <mergeCell ref="C183:C184"/>
    <mergeCell ref="C103:C104"/>
    <mergeCell ref="C105:C106"/>
    <mergeCell ref="C107:C108"/>
    <mergeCell ref="B107:B110"/>
    <mergeCell ref="AW7:AW10"/>
    <mergeCell ref="BV31:BV34"/>
    <mergeCell ref="BV35:BV38"/>
    <mergeCell ref="C179:C180"/>
    <mergeCell ref="C181:C182"/>
    <mergeCell ref="C275:C276"/>
    <mergeCell ref="C67:C68"/>
    <mergeCell ref="C31:C32"/>
    <mergeCell ref="C33:C34"/>
    <mergeCell ref="C35:C36"/>
    <mergeCell ref="AB13:AB14"/>
    <mergeCell ref="C75:C76"/>
    <mergeCell ref="C77:C78"/>
    <mergeCell ref="C57:C58"/>
    <mergeCell ref="C175:C176"/>
    <mergeCell ref="C91:C92"/>
    <mergeCell ref="C93:C94"/>
    <mergeCell ref="C95:C96"/>
    <mergeCell ref="C97:C98"/>
    <mergeCell ref="C83:C84"/>
    <mergeCell ref="C85:C86"/>
    <mergeCell ref="C87:C88"/>
    <mergeCell ref="C89:C90"/>
    <mergeCell ref="AC81:AC82"/>
    <mergeCell ref="C221:C222"/>
    <mergeCell ref="C59:C60"/>
    <mergeCell ref="C23:C24"/>
    <mergeCell ref="C25:C26"/>
    <mergeCell ref="C19:C20"/>
    <mergeCell ref="C21:C22"/>
    <mergeCell ref="C27:C28"/>
    <mergeCell ref="C49:C50"/>
    <mergeCell ref="AF11:AF14"/>
    <mergeCell ref="BV215:BV218"/>
    <mergeCell ref="BV291:BV294"/>
    <mergeCell ref="AF7:AF10"/>
    <mergeCell ref="AC9:AC10"/>
    <mergeCell ref="B79:B82"/>
    <mergeCell ref="C79:C80"/>
    <mergeCell ref="AB79:AB80"/>
    <mergeCell ref="AC79:AC80"/>
    <mergeCell ref="AE79:AE82"/>
    <mergeCell ref="AF79:AF82"/>
    <mergeCell ref="C243:C244"/>
    <mergeCell ref="C247:C248"/>
    <mergeCell ref="BV183:BV186"/>
    <mergeCell ref="BV187:BV190"/>
    <mergeCell ref="BV191:BV194"/>
    <mergeCell ref="BV195:BV198"/>
    <mergeCell ref="BV199:BV202"/>
    <mergeCell ref="BV203:BV206"/>
    <mergeCell ref="BV207:BV210"/>
    <mergeCell ref="BV211:BV214"/>
    <mergeCell ref="B223:B226"/>
    <mergeCell ref="B71:B74"/>
    <mergeCell ref="B75:B78"/>
    <mergeCell ref="C137:C138"/>
    <mergeCell ref="C139:C140"/>
    <mergeCell ref="AE223:AE226"/>
    <mergeCell ref="AF223:AF226"/>
    <mergeCell ref="C225:C226"/>
    <mergeCell ref="AB225:AB226"/>
    <mergeCell ref="AE151:AE154"/>
    <mergeCell ref="AF151:AF154"/>
    <mergeCell ref="AB153:AB154"/>
    <mergeCell ref="AC153:AC154"/>
    <mergeCell ref="AU151:AU152"/>
    <mergeCell ref="AV151:AV152"/>
    <mergeCell ref="AC7:AC8"/>
    <mergeCell ref="B131:B134"/>
    <mergeCell ref="B319:B322"/>
    <mergeCell ref="C177:C178"/>
    <mergeCell ref="BV295:BV298"/>
    <mergeCell ref="C297:C298"/>
    <mergeCell ref="AB297:AB298"/>
    <mergeCell ref="AC297:AC298"/>
    <mergeCell ref="AB151:AB152"/>
    <mergeCell ref="AC151:AC152"/>
    <mergeCell ref="C41:C42"/>
    <mergeCell ref="C43:C44"/>
    <mergeCell ref="C45:C46"/>
    <mergeCell ref="C47:C48"/>
    <mergeCell ref="C29:C30"/>
    <mergeCell ref="B7:B10"/>
    <mergeCell ref="C13:C14"/>
    <mergeCell ref="C37:C38"/>
    <mergeCell ref="B19:B22"/>
    <mergeCell ref="BV79:BV82"/>
    <mergeCell ref="B15:B18"/>
    <mergeCell ref="C17:C18"/>
    <mergeCell ref="AC13:AC14"/>
    <mergeCell ref="C151:C152"/>
    <mergeCell ref="B87:B90"/>
    <mergeCell ref="B23:B26"/>
    <mergeCell ref="B27:B30"/>
    <mergeCell ref="B39:B42"/>
    <mergeCell ref="C39:C40"/>
    <mergeCell ref="A439:A510"/>
    <mergeCell ref="C369:C370"/>
    <mergeCell ref="B439:B442"/>
    <mergeCell ref="C439:C440"/>
    <mergeCell ref="B295:B298"/>
    <mergeCell ref="C295:C296"/>
    <mergeCell ref="B315:B318"/>
    <mergeCell ref="B327:B330"/>
    <mergeCell ref="B471:B474"/>
    <mergeCell ref="B503:B506"/>
    <mergeCell ref="A7:A78"/>
    <mergeCell ref="A79:A150"/>
    <mergeCell ref="A151:A222"/>
    <mergeCell ref="A223:A294"/>
    <mergeCell ref="A295:A366"/>
    <mergeCell ref="A367:A438"/>
    <mergeCell ref="C277:C278"/>
    <mergeCell ref="C279:C280"/>
    <mergeCell ref="C281:C282"/>
    <mergeCell ref="C283:C284"/>
    <mergeCell ref="C267:C268"/>
    <mergeCell ref="C269:C270"/>
    <mergeCell ref="C271:C272"/>
    <mergeCell ref="C273:C274"/>
    <mergeCell ref="B271:B274"/>
    <mergeCell ref="B215:B218"/>
    <mergeCell ref="B219:B222"/>
    <mergeCell ref="B263:B266"/>
    <mergeCell ref="B267:B270"/>
    <mergeCell ref="B231:B234"/>
    <mergeCell ref="B143:B146"/>
    <mergeCell ref="AB223:AB224"/>
    <mergeCell ref="AC223:AC224"/>
    <mergeCell ref="C81:C82"/>
    <mergeCell ref="AB81:AB82"/>
    <mergeCell ref="AZ51:AZ54"/>
    <mergeCell ref="AW55:AW58"/>
    <mergeCell ref="AX55:AX58"/>
    <mergeCell ref="AY55:AY58"/>
    <mergeCell ref="AZ55:AZ58"/>
    <mergeCell ref="AW83:AW86"/>
    <mergeCell ref="AX83:AX86"/>
    <mergeCell ref="AY83:AY86"/>
    <mergeCell ref="AZ83:AZ86"/>
    <mergeCell ref="AW87:AW90"/>
    <mergeCell ref="AX87:AX90"/>
    <mergeCell ref="AY87:AY90"/>
    <mergeCell ref="AZ87:AZ90"/>
    <mergeCell ref="AY75:AY78"/>
    <mergeCell ref="AZ75:AZ78"/>
    <mergeCell ref="AW79:AW82"/>
    <mergeCell ref="AX79:AX82"/>
    <mergeCell ref="AY79:AY82"/>
    <mergeCell ref="AZ79:AZ82"/>
    <mergeCell ref="AW107:AW110"/>
    <mergeCell ref="AX107:AX110"/>
    <mergeCell ref="AY107:AY110"/>
    <mergeCell ref="AZ107:AZ110"/>
    <mergeCell ref="AW71:AW74"/>
    <mergeCell ref="AX71:AX74"/>
    <mergeCell ref="AY71:AY74"/>
    <mergeCell ref="AZ71:AZ74"/>
    <mergeCell ref="AW75:AW78"/>
    <mergeCell ref="AW99:AW102"/>
    <mergeCell ref="AX99:AX102"/>
    <mergeCell ref="AY99:AY102"/>
    <mergeCell ref="AZ99:AZ102"/>
    <mergeCell ref="AW103:AW106"/>
    <mergeCell ref="AX103:AX106"/>
    <mergeCell ref="AY103:AY106"/>
    <mergeCell ref="AZ103:AZ106"/>
    <mergeCell ref="AW91:AW94"/>
    <mergeCell ref="AX91:AX94"/>
    <mergeCell ref="AY91:AY94"/>
    <mergeCell ref="AZ91:AZ94"/>
    <mergeCell ref="AW95:AW98"/>
    <mergeCell ref="AX95:AX98"/>
    <mergeCell ref="AY95:AY98"/>
    <mergeCell ref="AZ95:AZ98"/>
    <mergeCell ref="AW123:AW126"/>
    <mergeCell ref="AX123:AX126"/>
    <mergeCell ref="AY123:AY126"/>
    <mergeCell ref="AZ123:AZ126"/>
    <mergeCell ref="AW127:AW130"/>
    <mergeCell ref="AX127:AX130"/>
    <mergeCell ref="AY127:AY130"/>
    <mergeCell ref="AZ127:AZ130"/>
    <mergeCell ref="AY115:AY118"/>
    <mergeCell ref="AZ115:AZ118"/>
    <mergeCell ref="AW119:AW122"/>
    <mergeCell ref="AX119:AX122"/>
    <mergeCell ref="AY119:AY122"/>
    <mergeCell ref="AZ119:AZ122"/>
    <mergeCell ref="AW147:AW150"/>
    <mergeCell ref="AX147:AX150"/>
    <mergeCell ref="AY147:AY150"/>
    <mergeCell ref="AZ147:AZ150"/>
    <mergeCell ref="AW111:AW114"/>
    <mergeCell ref="AX111:AX114"/>
    <mergeCell ref="AY111:AY114"/>
    <mergeCell ref="AZ111:AZ114"/>
    <mergeCell ref="AW115:AW118"/>
    <mergeCell ref="AX115:AX118"/>
    <mergeCell ref="AZ135:AZ138"/>
    <mergeCell ref="AW139:AW142"/>
    <mergeCell ref="AX139:AX142"/>
    <mergeCell ref="AY139:AY142"/>
    <mergeCell ref="AZ139:AZ142"/>
    <mergeCell ref="AW143:AW146"/>
    <mergeCell ref="AX143:AX146"/>
    <mergeCell ref="AY143:AY146"/>
    <mergeCell ref="AZ143:AZ146"/>
    <mergeCell ref="AX171:AX174"/>
    <mergeCell ref="AY171:AY174"/>
    <mergeCell ref="AZ171:AZ174"/>
    <mergeCell ref="AW131:AW134"/>
    <mergeCell ref="AX131:AX134"/>
    <mergeCell ref="AY131:AY134"/>
    <mergeCell ref="AZ131:AZ134"/>
    <mergeCell ref="AW135:AW138"/>
    <mergeCell ref="AX135:AX138"/>
    <mergeCell ref="AY135:AY138"/>
    <mergeCell ref="AW159:AW162"/>
    <mergeCell ref="AX159:AX162"/>
    <mergeCell ref="AY159:AY162"/>
    <mergeCell ref="AZ159:AZ162"/>
    <mergeCell ref="AX167:AX170"/>
    <mergeCell ref="AY167:AY170"/>
    <mergeCell ref="AZ167:AZ170"/>
    <mergeCell ref="AW151:AW154"/>
    <mergeCell ref="AX151:AX154"/>
    <mergeCell ref="AY151:AY154"/>
    <mergeCell ref="AZ151:AZ154"/>
    <mergeCell ref="AW155:AW158"/>
    <mergeCell ref="AX155:AX158"/>
    <mergeCell ref="AY155:AY158"/>
    <mergeCell ref="AZ155:AZ158"/>
    <mergeCell ref="AW163:AW166"/>
    <mergeCell ref="AX163:AX166"/>
    <mergeCell ref="AY163:AY166"/>
    <mergeCell ref="AZ163:AZ166"/>
    <mergeCell ref="AW167:AW170"/>
    <mergeCell ref="AW179:AW182"/>
    <mergeCell ref="AX179:AX182"/>
    <mergeCell ref="AY179:AY182"/>
    <mergeCell ref="AZ179:AZ182"/>
    <mergeCell ref="AW171:AW174"/>
    <mergeCell ref="AW243:AW246"/>
    <mergeCell ref="AX243:AX246"/>
    <mergeCell ref="AY243:AY246"/>
    <mergeCell ref="AZ243:AZ246"/>
    <mergeCell ref="AW203:AW206"/>
    <mergeCell ref="AX203:AX206"/>
    <mergeCell ref="AY203:AY206"/>
    <mergeCell ref="AZ203:AZ206"/>
    <mergeCell ref="AW175:AW178"/>
    <mergeCell ref="AX175:AX178"/>
    <mergeCell ref="AY175:AY178"/>
    <mergeCell ref="AZ175:AZ178"/>
    <mergeCell ref="AW183:AW186"/>
    <mergeCell ref="AX183:AX186"/>
    <mergeCell ref="AW195:AW198"/>
    <mergeCell ref="AX195:AX198"/>
    <mergeCell ref="AY195:AY198"/>
    <mergeCell ref="AZ195:AZ198"/>
    <mergeCell ref="AW199:AW202"/>
    <mergeCell ref="AX199:AX202"/>
    <mergeCell ref="AY199:AY202"/>
    <mergeCell ref="AZ199:AZ202"/>
    <mergeCell ref="AW187:AW190"/>
    <mergeCell ref="AX187:AX190"/>
    <mergeCell ref="AY187:AY190"/>
    <mergeCell ref="AZ187:AZ190"/>
    <mergeCell ref="AW191:AW194"/>
    <mergeCell ref="AX191:AX194"/>
    <mergeCell ref="AY191:AY194"/>
    <mergeCell ref="AZ191:AZ194"/>
    <mergeCell ref="AY183:AY186"/>
    <mergeCell ref="AZ183:AZ186"/>
    <mergeCell ref="AY227:AY230"/>
    <mergeCell ref="AZ227:AZ230"/>
    <mergeCell ref="AW231:AW234"/>
    <mergeCell ref="AX231:AX234"/>
    <mergeCell ref="AY231:AY234"/>
    <mergeCell ref="AZ231:AZ234"/>
    <mergeCell ref="AW219:AW222"/>
    <mergeCell ref="AX219:AX222"/>
    <mergeCell ref="AY219:AY222"/>
    <mergeCell ref="AZ219:AZ222"/>
    <mergeCell ref="AW223:AW226"/>
    <mergeCell ref="AX223:AX226"/>
    <mergeCell ref="AY223:AY226"/>
    <mergeCell ref="AZ223:AZ226"/>
    <mergeCell ref="AY211:AY214"/>
    <mergeCell ref="AZ211:AZ214"/>
    <mergeCell ref="AW215:AW218"/>
    <mergeCell ref="AX215:AX218"/>
    <mergeCell ref="AY215:AY218"/>
    <mergeCell ref="AZ215:AZ218"/>
    <mergeCell ref="AY259:AY262"/>
    <mergeCell ref="AZ259:AZ262"/>
    <mergeCell ref="AW263:AW266"/>
    <mergeCell ref="AX263:AX266"/>
    <mergeCell ref="AY263:AY266"/>
    <mergeCell ref="AZ263:AZ266"/>
    <mergeCell ref="AY251:AY254"/>
    <mergeCell ref="AZ251:AZ254"/>
    <mergeCell ref="AW255:AW258"/>
    <mergeCell ref="AX255:AX258"/>
    <mergeCell ref="AY255:AY258"/>
    <mergeCell ref="AZ255:AZ258"/>
    <mergeCell ref="AW283:AW286"/>
    <mergeCell ref="AX283:AX286"/>
    <mergeCell ref="AY283:AY286"/>
    <mergeCell ref="AZ283:AZ286"/>
    <mergeCell ref="AW207:AW210"/>
    <mergeCell ref="AX207:AX210"/>
    <mergeCell ref="AY207:AY210"/>
    <mergeCell ref="AZ207:AZ210"/>
    <mergeCell ref="AW211:AW214"/>
    <mergeCell ref="AX211:AX214"/>
    <mergeCell ref="AW235:AW238"/>
    <mergeCell ref="AX235:AX238"/>
    <mergeCell ref="AY235:AY238"/>
    <mergeCell ref="AZ235:AZ238"/>
    <mergeCell ref="AW239:AW242"/>
    <mergeCell ref="AX239:AX242"/>
    <mergeCell ref="AY239:AY242"/>
    <mergeCell ref="AZ239:AZ242"/>
    <mergeCell ref="AW227:AW230"/>
    <mergeCell ref="AX227:AX230"/>
    <mergeCell ref="AW295:AW298"/>
    <mergeCell ref="AX295:AX298"/>
    <mergeCell ref="AY295:AY298"/>
    <mergeCell ref="AZ295:AZ298"/>
    <mergeCell ref="AW323:AW326"/>
    <mergeCell ref="AX323:AX326"/>
    <mergeCell ref="AY323:AY326"/>
    <mergeCell ref="AZ323:AZ326"/>
    <mergeCell ref="AW247:AW250"/>
    <mergeCell ref="AX247:AX250"/>
    <mergeCell ref="AY247:AY250"/>
    <mergeCell ref="AZ247:AZ250"/>
    <mergeCell ref="AW251:AW254"/>
    <mergeCell ref="AX251:AX254"/>
    <mergeCell ref="AW275:AW278"/>
    <mergeCell ref="AX275:AX278"/>
    <mergeCell ref="AY275:AY278"/>
    <mergeCell ref="AZ275:AZ278"/>
    <mergeCell ref="AW279:AW282"/>
    <mergeCell ref="AX279:AX282"/>
    <mergeCell ref="AY279:AY282"/>
    <mergeCell ref="AZ279:AZ282"/>
    <mergeCell ref="AW267:AW270"/>
    <mergeCell ref="AX267:AX270"/>
    <mergeCell ref="AY267:AY270"/>
    <mergeCell ref="AZ267:AZ270"/>
    <mergeCell ref="AW271:AW274"/>
    <mergeCell ref="AX271:AX274"/>
    <mergeCell ref="AY271:AY274"/>
    <mergeCell ref="AZ271:AZ274"/>
    <mergeCell ref="AW259:AW262"/>
    <mergeCell ref="AX259:AX262"/>
    <mergeCell ref="AW287:AW290"/>
    <mergeCell ref="AX287:AX290"/>
    <mergeCell ref="AY287:AY290"/>
    <mergeCell ref="AZ287:AZ290"/>
    <mergeCell ref="AW291:AW294"/>
    <mergeCell ref="AX291:AX294"/>
    <mergeCell ref="AW315:AW318"/>
    <mergeCell ref="AX315:AX318"/>
    <mergeCell ref="AY315:AY318"/>
    <mergeCell ref="AZ315:AZ318"/>
    <mergeCell ref="AW319:AW322"/>
    <mergeCell ref="AX319:AX322"/>
    <mergeCell ref="AY319:AY322"/>
    <mergeCell ref="AZ319:AZ322"/>
    <mergeCell ref="AW307:AW310"/>
    <mergeCell ref="AX307:AX310"/>
    <mergeCell ref="AY307:AY310"/>
    <mergeCell ref="AZ307:AZ310"/>
    <mergeCell ref="AW311:AW314"/>
    <mergeCell ref="AX311:AX314"/>
    <mergeCell ref="AY311:AY314"/>
    <mergeCell ref="AZ311:AZ314"/>
    <mergeCell ref="AW299:AW302"/>
    <mergeCell ref="AX299:AX302"/>
    <mergeCell ref="AY299:AY302"/>
    <mergeCell ref="AZ299:AZ302"/>
    <mergeCell ref="AW303:AW306"/>
    <mergeCell ref="AX303:AX306"/>
    <mergeCell ref="AY303:AY306"/>
    <mergeCell ref="AZ303:AZ306"/>
    <mergeCell ref="AY291:AY294"/>
    <mergeCell ref="AZ291:AZ294"/>
    <mergeCell ref="AY351:AY354"/>
    <mergeCell ref="AZ351:AZ354"/>
    <mergeCell ref="AW339:AW342"/>
    <mergeCell ref="AX339:AX342"/>
    <mergeCell ref="AY339:AY342"/>
    <mergeCell ref="AZ339:AZ342"/>
    <mergeCell ref="AW343:AW346"/>
    <mergeCell ref="AX343:AX346"/>
    <mergeCell ref="AY343:AY346"/>
    <mergeCell ref="AZ343:AZ346"/>
    <mergeCell ref="AY331:AY334"/>
    <mergeCell ref="AZ331:AZ334"/>
    <mergeCell ref="AW335:AW338"/>
    <mergeCell ref="AX335:AX338"/>
    <mergeCell ref="AY335:AY338"/>
    <mergeCell ref="AZ335:AZ338"/>
    <mergeCell ref="AW363:AW366"/>
    <mergeCell ref="AX363:AX366"/>
    <mergeCell ref="AY363:AY366"/>
    <mergeCell ref="AZ363:AZ366"/>
    <mergeCell ref="AY383:AY386"/>
    <mergeCell ref="AZ383:AZ386"/>
    <mergeCell ref="AY371:AY374"/>
    <mergeCell ref="AZ371:AZ374"/>
    <mergeCell ref="AW375:AW378"/>
    <mergeCell ref="AX375:AX378"/>
    <mergeCell ref="AY375:AY378"/>
    <mergeCell ref="AZ375:AZ378"/>
    <mergeCell ref="AW403:AW406"/>
    <mergeCell ref="AX403:AX406"/>
    <mergeCell ref="AY403:AY406"/>
    <mergeCell ref="AZ403:AZ406"/>
    <mergeCell ref="AW327:AW330"/>
    <mergeCell ref="AX327:AX330"/>
    <mergeCell ref="AY327:AY330"/>
    <mergeCell ref="AZ327:AZ330"/>
    <mergeCell ref="AW331:AW334"/>
    <mergeCell ref="AX331:AX334"/>
    <mergeCell ref="AW355:AW358"/>
    <mergeCell ref="AX355:AX358"/>
    <mergeCell ref="AY355:AY358"/>
    <mergeCell ref="AZ355:AZ358"/>
    <mergeCell ref="AW359:AW362"/>
    <mergeCell ref="AX359:AX362"/>
    <mergeCell ref="AY359:AY362"/>
    <mergeCell ref="AZ359:AZ362"/>
    <mergeCell ref="AW347:AW350"/>
    <mergeCell ref="AX347:AX350"/>
    <mergeCell ref="AY347:AY350"/>
    <mergeCell ref="AZ347:AZ350"/>
    <mergeCell ref="AW351:AW354"/>
    <mergeCell ref="AX351:AX354"/>
    <mergeCell ref="AW451:AW454"/>
    <mergeCell ref="AX451:AX454"/>
    <mergeCell ref="AY451:AY454"/>
    <mergeCell ref="AZ451:AZ454"/>
    <mergeCell ref="AW367:AW370"/>
    <mergeCell ref="AX367:AX370"/>
    <mergeCell ref="AY367:AY370"/>
    <mergeCell ref="AZ367:AZ370"/>
    <mergeCell ref="AW371:AW374"/>
    <mergeCell ref="AX371:AX374"/>
    <mergeCell ref="AW395:AW398"/>
    <mergeCell ref="AX395:AX398"/>
    <mergeCell ref="AY395:AY398"/>
    <mergeCell ref="AZ395:AZ398"/>
    <mergeCell ref="AW399:AW402"/>
    <mergeCell ref="AX399:AX402"/>
    <mergeCell ref="AY399:AY402"/>
    <mergeCell ref="AZ399:AZ402"/>
    <mergeCell ref="AW387:AW390"/>
    <mergeCell ref="AX387:AX390"/>
    <mergeCell ref="AY387:AY390"/>
    <mergeCell ref="AZ387:AZ390"/>
    <mergeCell ref="AW391:AW394"/>
    <mergeCell ref="AX391:AX394"/>
    <mergeCell ref="AY391:AY394"/>
    <mergeCell ref="AZ391:AZ394"/>
    <mergeCell ref="AW379:AW382"/>
    <mergeCell ref="AX379:AX382"/>
    <mergeCell ref="AY379:AY382"/>
    <mergeCell ref="AZ379:AZ382"/>
    <mergeCell ref="AW383:AW386"/>
    <mergeCell ref="AX383:AX386"/>
    <mergeCell ref="AW435:AW438"/>
    <mergeCell ref="AX435:AX438"/>
    <mergeCell ref="AY435:AY438"/>
    <mergeCell ref="AZ435:AZ438"/>
    <mergeCell ref="AW419:AW422"/>
    <mergeCell ref="AX419:AX422"/>
    <mergeCell ref="AY419:AY422"/>
    <mergeCell ref="AZ419:AZ422"/>
    <mergeCell ref="AW423:AW426"/>
    <mergeCell ref="AX423:AX426"/>
    <mergeCell ref="AY423:AY426"/>
    <mergeCell ref="AZ423:AZ426"/>
    <mergeCell ref="AY411:AY414"/>
    <mergeCell ref="AZ411:AZ414"/>
    <mergeCell ref="AW415:AW418"/>
    <mergeCell ref="AX415:AX418"/>
    <mergeCell ref="AY415:AY418"/>
    <mergeCell ref="AZ415:AZ418"/>
    <mergeCell ref="AW487:AW490"/>
    <mergeCell ref="AX487:AX490"/>
    <mergeCell ref="AY487:AY490"/>
    <mergeCell ref="AZ487:AZ490"/>
    <mergeCell ref="AW455:AW458"/>
    <mergeCell ref="AX455:AX458"/>
    <mergeCell ref="AY455:AY458"/>
    <mergeCell ref="AZ455:AZ458"/>
    <mergeCell ref="AW407:AW410"/>
    <mergeCell ref="AX407:AX410"/>
    <mergeCell ref="AY407:AY410"/>
    <mergeCell ref="AZ407:AZ410"/>
    <mergeCell ref="AW411:AW414"/>
    <mergeCell ref="AX411:AX414"/>
    <mergeCell ref="AY443:AY446"/>
    <mergeCell ref="AZ443:AZ446"/>
    <mergeCell ref="AW447:AW450"/>
    <mergeCell ref="AX447:AX450"/>
    <mergeCell ref="AY447:AY450"/>
    <mergeCell ref="AZ447:AZ450"/>
    <mergeCell ref="AW475:AW478"/>
    <mergeCell ref="AX475:AX478"/>
    <mergeCell ref="AY475:AY478"/>
    <mergeCell ref="AZ475:AZ478"/>
    <mergeCell ref="AW439:AW442"/>
    <mergeCell ref="AX439:AX442"/>
    <mergeCell ref="AY439:AY442"/>
    <mergeCell ref="AZ439:AZ442"/>
    <mergeCell ref="AW443:AW446"/>
    <mergeCell ref="AX443:AX446"/>
    <mergeCell ref="AY431:AY434"/>
    <mergeCell ref="AZ431:AZ434"/>
    <mergeCell ref="AX463:AX466"/>
    <mergeCell ref="AY463:AY466"/>
    <mergeCell ref="AZ463:AZ466"/>
    <mergeCell ref="AW479:AW482"/>
    <mergeCell ref="AX479:AX482"/>
    <mergeCell ref="AY479:AY482"/>
    <mergeCell ref="AZ479:AZ482"/>
    <mergeCell ref="AW503:AW506"/>
    <mergeCell ref="AX503:AX506"/>
    <mergeCell ref="AY503:AY506"/>
    <mergeCell ref="AZ503:AZ506"/>
    <mergeCell ref="AW459:AW462"/>
    <mergeCell ref="AW499:AW502"/>
    <mergeCell ref="AX499:AX502"/>
    <mergeCell ref="AY499:AY502"/>
    <mergeCell ref="AZ499:AZ502"/>
    <mergeCell ref="AW427:AW430"/>
    <mergeCell ref="AX427:AX430"/>
    <mergeCell ref="AY427:AY430"/>
    <mergeCell ref="AZ427:AZ430"/>
    <mergeCell ref="AW431:AW434"/>
    <mergeCell ref="AX431:AX434"/>
    <mergeCell ref="AW491:AW494"/>
    <mergeCell ref="AX491:AX494"/>
    <mergeCell ref="AY491:AY494"/>
    <mergeCell ref="AZ491:AZ494"/>
    <mergeCell ref="AW495:AW498"/>
    <mergeCell ref="AX495:AX498"/>
    <mergeCell ref="AY495:AY498"/>
    <mergeCell ref="AZ495:AZ498"/>
    <mergeCell ref="AY483:AY486"/>
    <mergeCell ref="AZ483:AZ486"/>
    <mergeCell ref="F5:G5"/>
    <mergeCell ref="H5:I5"/>
    <mergeCell ref="N5:P5"/>
    <mergeCell ref="K5:M5"/>
    <mergeCell ref="R5:S5"/>
    <mergeCell ref="V5:AA5"/>
    <mergeCell ref="AC5:AF5"/>
    <mergeCell ref="BB215:BB216"/>
    <mergeCell ref="BA223:BA294"/>
    <mergeCell ref="BB232:BB234"/>
    <mergeCell ref="BB287:BB288"/>
    <mergeCell ref="BA295:BA366"/>
    <mergeCell ref="BB304:BB306"/>
    <mergeCell ref="BB359:BB360"/>
    <mergeCell ref="AW507:AW510"/>
    <mergeCell ref="AX507:AX510"/>
    <mergeCell ref="AY507:AY510"/>
    <mergeCell ref="AZ507:AZ510"/>
    <mergeCell ref="AW483:AW486"/>
    <mergeCell ref="AX483:AX486"/>
    <mergeCell ref="AW467:AW470"/>
    <mergeCell ref="AX467:AX470"/>
    <mergeCell ref="AY467:AY470"/>
    <mergeCell ref="AZ467:AZ470"/>
    <mergeCell ref="AW471:AW474"/>
    <mergeCell ref="AX471:AX474"/>
    <mergeCell ref="AY471:AY474"/>
    <mergeCell ref="AZ471:AZ474"/>
    <mergeCell ref="AX459:AX462"/>
    <mergeCell ref="AY459:AY462"/>
    <mergeCell ref="AZ459:AZ462"/>
    <mergeCell ref="AW463:AW466"/>
    <mergeCell ref="BB473:BB474"/>
    <mergeCell ref="BB475:BB476"/>
    <mergeCell ref="BA7:BA78"/>
    <mergeCell ref="BB16:BB18"/>
    <mergeCell ref="BB71:BB72"/>
    <mergeCell ref="BA79:BA150"/>
    <mergeCell ref="BB88:BB90"/>
    <mergeCell ref="BB143:BB144"/>
    <mergeCell ref="BA151:BA222"/>
    <mergeCell ref="BB160:BB162"/>
    <mergeCell ref="BB257:BB258"/>
    <mergeCell ref="BB259:BB260"/>
    <mergeCell ref="BB329:BB330"/>
    <mergeCell ref="BB331:BB332"/>
    <mergeCell ref="BB401:BB402"/>
    <mergeCell ref="BB403:BB404"/>
    <mergeCell ref="BA439:BA510"/>
    <mergeCell ref="BB448:BB450"/>
    <mergeCell ref="BB503:BB504"/>
    <mergeCell ref="BA367:BA438"/>
    <mergeCell ref="BB376:BB378"/>
    <mergeCell ref="BB431:BB432"/>
    <mergeCell ref="BB1:BB4"/>
    <mergeCell ref="BB41:BB42"/>
    <mergeCell ref="BB43:BB44"/>
    <mergeCell ref="BB113:BB114"/>
    <mergeCell ref="BB115:BB116"/>
    <mergeCell ref="BB185:BB186"/>
    <mergeCell ref="BB187:BB188"/>
    <mergeCell ref="BD259:BD260"/>
    <mergeCell ref="BD287:BD288"/>
    <mergeCell ref="BD47:BD48"/>
    <mergeCell ref="BD51:BD52"/>
    <mergeCell ref="BD55:BD56"/>
    <mergeCell ref="BD59:BD60"/>
    <mergeCell ref="BD63:BD64"/>
    <mergeCell ref="BD235:BD236"/>
    <mergeCell ref="BD1:BD4"/>
    <mergeCell ref="BD43:BD44"/>
    <mergeCell ref="BD71:BD72"/>
    <mergeCell ref="BD115:BD116"/>
    <mergeCell ref="BD143:BD144"/>
    <mergeCell ref="BD187:BD188"/>
    <mergeCell ref="BD215:BD216"/>
    <mergeCell ref="BD31:BD32"/>
    <mergeCell ref="BD35:BD36"/>
    <mergeCell ref="BD39:BD40"/>
    <mergeCell ref="BD275:BD276"/>
    <mergeCell ref="BD279:BD280"/>
    <mergeCell ref="BD283:BD284"/>
    <mergeCell ref="BD219:BD220"/>
    <mergeCell ref="BD223:BD224"/>
    <mergeCell ref="BD227:BD228"/>
    <mergeCell ref="BD231:BD232"/>
    <mergeCell ref="BD7:BD8"/>
    <mergeCell ref="BD11:BD12"/>
    <mergeCell ref="BD15:BD16"/>
    <mergeCell ref="BD19:BD20"/>
    <mergeCell ref="BD23:BD24"/>
    <mergeCell ref="BD27:BD28"/>
    <mergeCell ref="BD139:BD140"/>
    <mergeCell ref="BD67:BD68"/>
    <mergeCell ref="BD75:BD76"/>
    <mergeCell ref="BD79:BD80"/>
    <mergeCell ref="BD83:BD84"/>
    <mergeCell ref="BD87:BD88"/>
    <mergeCell ref="BD91:BD92"/>
    <mergeCell ref="BD95:BD96"/>
    <mergeCell ref="BD99:BD100"/>
    <mergeCell ref="BD237:BD238"/>
    <mergeCell ref="BD241:BD242"/>
    <mergeCell ref="BD213:BD214"/>
    <mergeCell ref="BD217:BD218"/>
    <mergeCell ref="BD221:BD222"/>
    <mergeCell ref="BD225:BD226"/>
    <mergeCell ref="BD229:BD230"/>
    <mergeCell ref="BD233:BD234"/>
    <mergeCell ref="BD9:BD10"/>
    <mergeCell ref="BD13:BD14"/>
    <mergeCell ref="BD17:BD18"/>
    <mergeCell ref="BD21:BD22"/>
    <mergeCell ref="BD25:BD26"/>
    <mergeCell ref="BD29:BD30"/>
    <mergeCell ref="BD33:BD34"/>
    <mergeCell ref="BD125:BD126"/>
    <mergeCell ref="BD129:BD130"/>
    <mergeCell ref="BD245:BD246"/>
    <mergeCell ref="BD249:BD250"/>
    <mergeCell ref="BD253:BD254"/>
    <mergeCell ref="BD257:BD258"/>
    <mergeCell ref="BD367:BD368"/>
    <mergeCell ref="BD371:BD372"/>
    <mergeCell ref="BD375:BD376"/>
    <mergeCell ref="BD379:BD380"/>
    <mergeCell ref="BD383:BD384"/>
    <mergeCell ref="BD387:BD388"/>
    <mergeCell ref="BD303:BD304"/>
    <mergeCell ref="BD307:BD308"/>
    <mergeCell ref="BD311:BD312"/>
    <mergeCell ref="BD315:BD316"/>
    <mergeCell ref="BD347:BD348"/>
    <mergeCell ref="BD277:BD278"/>
    <mergeCell ref="BD345:BD346"/>
    <mergeCell ref="BD349:BD350"/>
    <mergeCell ref="BD353:BD354"/>
    <mergeCell ref="BD357:BD358"/>
    <mergeCell ref="BD361:BD362"/>
    <mergeCell ref="BD365:BD366"/>
    <mergeCell ref="BD355:BD356"/>
    <mergeCell ref="BD363:BD364"/>
    <mergeCell ref="BD359:BD360"/>
    <mergeCell ref="BD317:BD318"/>
    <mergeCell ref="BD321:BD322"/>
    <mergeCell ref="BD325:BD326"/>
    <mergeCell ref="BD329:BD330"/>
    <mergeCell ref="BD333:BD334"/>
    <mergeCell ref="BD337:BD338"/>
    <mergeCell ref="BD341:BD342"/>
    <mergeCell ref="BD207:BD208"/>
    <mergeCell ref="BD211:BD212"/>
    <mergeCell ref="BD209:BD210"/>
    <mergeCell ref="BD239:BD240"/>
    <mergeCell ref="BD121:BD122"/>
    <mergeCell ref="BD467:BD468"/>
    <mergeCell ref="BD471:BD472"/>
    <mergeCell ref="BD399:BD400"/>
    <mergeCell ref="BD407:BD408"/>
    <mergeCell ref="BD411:BD412"/>
    <mergeCell ref="BD415:BD416"/>
    <mergeCell ref="BD369:BD370"/>
    <mergeCell ref="BD373:BD374"/>
    <mergeCell ref="BD447:BD448"/>
    <mergeCell ref="BD451:BD452"/>
    <mergeCell ref="BD455:BD456"/>
    <mergeCell ref="BD459:BD460"/>
    <mergeCell ref="BD463:BD464"/>
    <mergeCell ref="BD397:BD398"/>
    <mergeCell ref="BD401:BD402"/>
    <mergeCell ref="BD405:BD406"/>
    <mergeCell ref="BD409:BD410"/>
    <mergeCell ref="BD443:BD444"/>
    <mergeCell ref="BD243:BD244"/>
    <mergeCell ref="BD247:BD248"/>
    <mergeCell ref="BD261:BD262"/>
    <mergeCell ref="BD265:BD266"/>
    <mergeCell ref="BD331:BD332"/>
    <mergeCell ref="BD391:BD392"/>
    <mergeCell ref="BD395:BD396"/>
    <mergeCell ref="BD377:BD378"/>
    <mergeCell ref="BD381:BD382"/>
    <mergeCell ref="BD37:BD38"/>
    <mergeCell ref="BD41:BD42"/>
    <mergeCell ref="BD45:BD46"/>
    <mergeCell ref="BD49:BD50"/>
    <mergeCell ref="BD53:BD54"/>
    <mergeCell ref="BD57:BD58"/>
    <mergeCell ref="BD127:BD128"/>
    <mergeCell ref="BD131:BD132"/>
    <mergeCell ref="BD135:BD136"/>
    <mergeCell ref="BD193:BD194"/>
    <mergeCell ref="BD197:BD198"/>
    <mergeCell ref="BD201:BD202"/>
    <mergeCell ref="BD205:BD206"/>
    <mergeCell ref="BD147:BD148"/>
    <mergeCell ref="BD151:BD152"/>
    <mergeCell ref="BD155:BD156"/>
    <mergeCell ref="BD159:BD160"/>
    <mergeCell ref="BD163:BD164"/>
    <mergeCell ref="BD167:BD168"/>
    <mergeCell ref="BD169:BD170"/>
    <mergeCell ref="BD173:BD174"/>
    <mergeCell ref="BD177:BD178"/>
    <mergeCell ref="BD191:BD192"/>
    <mergeCell ref="BD195:BD196"/>
    <mergeCell ref="BD199:BD200"/>
    <mergeCell ref="BD203:BD204"/>
    <mergeCell ref="BD133:BD134"/>
    <mergeCell ref="BD137:BD138"/>
    <mergeCell ref="BD103:BD104"/>
    <mergeCell ref="BD107:BD108"/>
    <mergeCell ref="BD111:BD112"/>
    <mergeCell ref="BD119:BD120"/>
    <mergeCell ref="BD123:BD124"/>
    <mergeCell ref="BD97:BD98"/>
    <mergeCell ref="BD101:BD102"/>
    <mergeCell ref="BD105:BD106"/>
    <mergeCell ref="BD109:BD110"/>
    <mergeCell ref="BD113:BD114"/>
    <mergeCell ref="BD117:BD118"/>
    <mergeCell ref="BD73:BD74"/>
    <mergeCell ref="BD77:BD78"/>
    <mergeCell ref="BD81:BD82"/>
    <mergeCell ref="BD85:BD86"/>
    <mergeCell ref="BD89:BD90"/>
    <mergeCell ref="BD93:BD94"/>
    <mergeCell ref="BD61:BD62"/>
    <mergeCell ref="BD65:BD66"/>
    <mergeCell ref="BD69:BD70"/>
    <mergeCell ref="BD181:BD182"/>
    <mergeCell ref="BD185:BD186"/>
    <mergeCell ref="BD189:BD190"/>
    <mergeCell ref="BD171:BD172"/>
    <mergeCell ref="BD175:BD176"/>
    <mergeCell ref="BD179:BD180"/>
    <mergeCell ref="BD183:BD184"/>
    <mergeCell ref="BD305:BD306"/>
    <mergeCell ref="BD309:BD310"/>
    <mergeCell ref="BD313:BD314"/>
    <mergeCell ref="BD141:BD142"/>
    <mergeCell ref="BD145:BD146"/>
    <mergeCell ref="BD149:BD150"/>
    <mergeCell ref="BD153:BD154"/>
    <mergeCell ref="BD157:BD158"/>
    <mergeCell ref="BD161:BD162"/>
    <mergeCell ref="BD165:BD166"/>
    <mergeCell ref="BD281:BD282"/>
    <mergeCell ref="BD285:BD286"/>
    <mergeCell ref="BD289:BD290"/>
    <mergeCell ref="BD293:BD294"/>
    <mergeCell ref="BD297:BD298"/>
    <mergeCell ref="BD301:BD302"/>
    <mergeCell ref="BD291:BD292"/>
    <mergeCell ref="BD295:BD296"/>
    <mergeCell ref="BD299:BD300"/>
    <mergeCell ref="BD269:BD270"/>
    <mergeCell ref="BD273:BD274"/>
    <mergeCell ref="BD251:BD252"/>
    <mergeCell ref="BD255:BD256"/>
    <mergeCell ref="BD263:BD264"/>
    <mergeCell ref="BD267:BD268"/>
    <mergeCell ref="BD271:BD272"/>
    <mergeCell ref="BD319:BD320"/>
    <mergeCell ref="BD323:BD324"/>
    <mergeCell ref="BD465:BD466"/>
    <mergeCell ref="BD469:BD470"/>
    <mergeCell ref="BD473:BD474"/>
    <mergeCell ref="BD477:BD478"/>
    <mergeCell ref="BD479:BD480"/>
    <mergeCell ref="BD483:BD484"/>
    <mergeCell ref="BD439:BD440"/>
    <mergeCell ref="BD327:BD328"/>
    <mergeCell ref="BD335:BD336"/>
    <mergeCell ref="BD339:BD340"/>
    <mergeCell ref="BD343:BD344"/>
    <mergeCell ref="BD351:BD352"/>
    <mergeCell ref="BD385:BD386"/>
    <mergeCell ref="BD389:BD390"/>
    <mergeCell ref="BD393:BD394"/>
    <mergeCell ref="BD427:BD428"/>
    <mergeCell ref="BD403:BD404"/>
    <mergeCell ref="BD431:BD432"/>
    <mergeCell ref="BD509:BD510"/>
    <mergeCell ref="BD413:BD414"/>
    <mergeCell ref="BD417:BD418"/>
    <mergeCell ref="BD421:BD422"/>
    <mergeCell ref="BD425:BD426"/>
    <mergeCell ref="BD429:BD430"/>
    <mergeCell ref="BD433:BD434"/>
    <mergeCell ref="BD437:BD438"/>
    <mergeCell ref="BD441:BD442"/>
    <mergeCell ref="BD445:BD446"/>
    <mergeCell ref="BD485:BD486"/>
    <mergeCell ref="BD489:BD490"/>
    <mergeCell ref="BD493:BD494"/>
    <mergeCell ref="BD497:BD498"/>
    <mergeCell ref="BD501:BD502"/>
    <mergeCell ref="BD505:BD506"/>
    <mergeCell ref="BD487:BD488"/>
    <mergeCell ref="BD491:BD492"/>
    <mergeCell ref="BD495:BD496"/>
    <mergeCell ref="BD499:BD500"/>
    <mergeCell ref="BD435:BD436"/>
    <mergeCell ref="BD475:BD476"/>
    <mergeCell ref="BD503:BD504"/>
    <mergeCell ref="BD419:BD420"/>
    <mergeCell ref="BD423:BD424"/>
    <mergeCell ref="BD507:BD508"/>
    <mergeCell ref="BC55:BC58"/>
    <mergeCell ref="BC59:BC62"/>
    <mergeCell ref="BC63:BC66"/>
    <mergeCell ref="BC67:BC70"/>
    <mergeCell ref="BC71:BC74"/>
    <mergeCell ref="BD481:BD482"/>
    <mergeCell ref="BD449:BD450"/>
    <mergeCell ref="BD453:BD454"/>
    <mergeCell ref="BD457:BD458"/>
    <mergeCell ref="BD461:BD462"/>
    <mergeCell ref="BC31:BC34"/>
    <mergeCell ref="BC35:BC38"/>
    <mergeCell ref="BC39:BC42"/>
    <mergeCell ref="BC43:BC46"/>
    <mergeCell ref="BC47:BC50"/>
    <mergeCell ref="BC51:BC54"/>
    <mergeCell ref="BC7:BC10"/>
    <mergeCell ref="BC11:BC14"/>
    <mergeCell ref="BC15:BC18"/>
    <mergeCell ref="BC19:BC22"/>
    <mergeCell ref="BC23:BC26"/>
    <mergeCell ref="BC27:BC30"/>
    <mergeCell ref="BC119:BC122"/>
    <mergeCell ref="BC123:BC126"/>
    <mergeCell ref="BC127:BC130"/>
    <mergeCell ref="BC131:BC134"/>
    <mergeCell ref="BC135:BC138"/>
    <mergeCell ref="BC139:BC142"/>
    <mergeCell ref="BC95:BC98"/>
    <mergeCell ref="BC99:BC102"/>
    <mergeCell ref="BC103:BC106"/>
    <mergeCell ref="BC107:BC110"/>
    <mergeCell ref="BC327:BC330"/>
    <mergeCell ref="BC331:BC334"/>
    <mergeCell ref="BC335:BC338"/>
    <mergeCell ref="BC339:BC342"/>
    <mergeCell ref="BC343:BC346"/>
    <mergeCell ref="BC111:BC114"/>
    <mergeCell ref="BC115:BC118"/>
    <mergeCell ref="BC191:BC194"/>
    <mergeCell ref="BC195:BC198"/>
    <mergeCell ref="BC199:BC202"/>
    <mergeCell ref="BC203:BC206"/>
    <mergeCell ref="BC207:BC210"/>
    <mergeCell ref="BC75:BC78"/>
    <mergeCell ref="BC79:BC82"/>
    <mergeCell ref="BC83:BC86"/>
    <mergeCell ref="BC87:BC90"/>
    <mergeCell ref="BC91:BC94"/>
    <mergeCell ref="BC167:BC170"/>
    <mergeCell ref="BC171:BC174"/>
    <mergeCell ref="BC175:BC178"/>
    <mergeCell ref="BC179:BC182"/>
    <mergeCell ref="BC183:BC186"/>
    <mergeCell ref="BC187:BC190"/>
    <mergeCell ref="BC143:BC146"/>
    <mergeCell ref="BC147:BC150"/>
    <mergeCell ref="BC151:BC154"/>
    <mergeCell ref="BC155:BC158"/>
    <mergeCell ref="BC159:BC162"/>
    <mergeCell ref="BC163:BC166"/>
    <mergeCell ref="BC211:BC214"/>
    <mergeCell ref="BC215:BC218"/>
    <mergeCell ref="BC219:BC222"/>
    <mergeCell ref="BC319:BC322"/>
    <mergeCell ref="BC323:BC326"/>
    <mergeCell ref="BC279:BC282"/>
    <mergeCell ref="BC283:BC286"/>
    <mergeCell ref="BC287:BC290"/>
    <mergeCell ref="BC291:BC294"/>
    <mergeCell ref="BC295:BC298"/>
    <mergeCell ref="BC299:BC302"/>
    <mergeCell ref="BC255:BC258"/>
    <mergeCell ref="BC259:BC262"/>
    <mergeCell ref="BC263:BC266"/>
    <mergeCell ref="BC267:BC270"/>
    <mergeCell ref="BC271:BC274"/>
    <mergeCell ref="BC275:BC278"/>
    <mergeCell ref="BC231:BC234"/>
    <mergeCell ref="BC235:BC238"/>
    <mergeCell ref="BC239:BC242"/>
    <mergeCell ref="BC243:BC246"/>
    <mergeCell ref="BC247:BC250"/>
    <mergeCell ref="BC251:BC254"/>
    <mergeCell ref="BC391:BC394"/>
    <mergeCell ref="BC395:BC398"/>
    <mergeCell ref="BC399:BC402"/>
    <mergeCell ref="BC403:BC406"/>
    <mergeCell ref="BC407:BC410"/>
    <mergeCell ref="BC411:BC414"/>
    <mergeCell ref="BC471:BC474"/>
    <mergeCell ref="BC475:BC478"/>
    <mergeCell ref="BC479:BC482"/>
    <mergeCell ref="BC347:BC350"/>
    <mergeCell ref="BC351:BC354"/>
    <mergeCell ref="BC355:BC358"/>
    <mergeCell ref="BC359:BC362"/>
    <mergeCell ref="BC363:BC366"/>
    <mergeCell ref="BC367:BC370"/>
    <mergeCell ref="BC371:BC374"/>
    <mergeCell ref="BC447:BC450"/>
    <mergeCell ref="BC451:BC454"/>
    <mergeCell ref="BC455:BC458"/>
    <mergeCell ref="BC459:BC462"/>
    <mergeCell ref="BC463:BC466"/>
    <mergeCell ref="BC467:BC470"/>
    <mergeCell ref="BC375:BC378"/>
    <mergeCell ref="BC379:BC382"/>
    <mergeCell ref="BC383:BC386"/>
    <mergeCell ref="BC387:BC390"/>
    <mergeCell ref="BC415:BC418"/>
    <mergeCell ref="BC419:BC422"/>
    <mergeCell ref="BC423:BC426"/>
    <mergeCell ref="BC427:BC430"/>
    <mergeCell ref="BE71:BE74"/>
    <mergeCell ref="BE75:BE78"/>
    <mergeCell ref="BE79:BE82"/>
    <mergeCell ref="BE83:BE86"/>
    <mergeCell ref="BE87:BE90"/>
    <mergeCell ref="BE91:BE94"/>
    <mergeCell ref="BE47:BE50"/>
    <mergeCell ref="BE51:BE54"/>
    <mergeCell ref="BE55:BE58"/>
    <mergeCell ref="BE59:BE62"/>
    <mergeCell ref="BE63:BE66"/>
    <mergeCell ref="BE67:BE70"/>
    <mergeCell ref="BE227:BE230"/>
    <mergeCell ref="BE231:BE234"/>
    <mergeCell ref="BE235:BE238"/>
    <mergeCell ref="BE103:BE106"/>
    <mergeCell ref="BE107:BE110"/>
    <mergeCell ref="BE111:BE114"/>
    <mergeCell ref="BE115:BE118"/>
    <mergeCell ref="BE119:BE122"/>
    <mergeCell ref="BE123:BE126"/>
    <mergeCell ref="BE127:BE130"/>
    <mergeCell ref="BE95:BE98"/>
    <mergeCell ref="BE99:BE102"/>
    <mergeCell ref="BE171:BE174"/>
    <mergeCell ref="BE175:BE178"/>
    <mergeCell ref="BE179:BE182"/>
    <mergeCell ref="BE183:BE186"/>
    <mergeCell ref="BE187:BE190"/>
    <mergeCell ref="BE191:BE194"/>
    <mergeCell ref="BE195:BE198"/>
    <mergeCell ref="BE199:BE202"/>
    <mergeCell ref="BC223:BC226"/>
    <mergeCell ref="BC227:BC230"/>
    <mergeCell ref="BC303:BC306"/>
    <mergeCell ref="BC307:BC310"/>
    <mergeCell ref="BC311:BC314"/>
    <mergeCell ref="BC315:BC318"/>
    <mergeCell ref="BC491:BC494"/>
    <mergeCell ref="BC495:BC498"/>
    <mergeCell ref="BC499:BC502"/>
    <mergeCell ref="BC503:BC506"/>
    <mergeCell ref="BC507:BC510"/>
    <mergeCell ref="BF1:BF4"/>
    <mergeCell ref="BE7:BE10"/>
    <mergeCell ref="BE11:BE14"/>
    <mergeCell ref="BE15:BE18"/>
    <mergeCell ref="BE19:BE22"/>
    <mergeCell ref="BE155:BE158"/>
    <mergeCell ref="BE159:BE162"/>
    <mergeCell ref="BE163:BE166"/>
    <mergeCell ref="BE167:BE170"/>
    <mergeCell ref="BC483:BC486"/>
    <mergeCell ref="BC487:BC490"/>
    <mergeCell ref="BC431:BC434"/>
    <mergeCell ref="BC435:BC438"/>
    <mergeCell ref="BC439:BC442"/>
    <mergeCell ref="BC443:BC446"/>
    <mergeCell ref="BE131:BE134"/>
    <mergeCell ref="BE135:BE138"/>
    <mergeCell ref="BE139:BE142"/>
    <mergeCell ref="BE143:BE146"/>
    <mergeCell ref="BE147:BE150"/>
    <mergeCell ref="BE151:BE154"/>
    <mergeCell ref="BE275:BE278"/>
    <mergeCell ref="BE279:BE282"/>
    <mergeCell ref="BE283:BE286"/>
    <mergeCell ref="BE287:BE290"/>
    <mergeCell ref="BE291:BE294"/>
    <mergeCell ref="BE295:BE298"/>
    <mergeCell ref="BE23:BE26"/>
    <mergeCell ref="BE27:BE30"/>
    <mergeCell ref="BE31:BE34"/>
    <mergeCell ref="BE35:BE38"/>
    <mergeCell ref="BE39:BE42"/>
    <mergeCell ref="BE43:BE46"/>
    <mergeCell ref="BE371:BE374"/>
    <mergeCell ref="BE239:BE242"/>
    <mergeCell ref="BE243:BE246"/>
    <mergeCell ref="BE247:BE250"/>
    <mergeCell ref="BE251:BE254"/>
    <mergeCell ref="BE255:BE258"/>
    <mergeCell ref="BE259:BE262"/>
    <mergeCell ref="BE263:BE266"/>
    <mergeCell ref="BE267:BE270"/>
    <mergeCell ref="BE271:BE274"/>
    <mergeCell ref="BE347:BE350"/>
    <mergeCell ref="BE351:BE354"/>
    <mergeCell ref="BE355:BE358"/>
    <mergeCell ref="BE359:BE362"/>
    <mergeCell ref="BE363:BE366"/>
    <mergeCell ref="BE367:BE370"/>
    <mergeCell ref="BE203:BE206"/>
    <mergeCell ref="BE207:BE210"/>
    <mergeCell ref="BE211:BE214"/>
    <mergeCell ref="BE215:BE218"/>
    <mergeCell ref="BE463:BE466"/>
    <mergeCell ref="BE467:BE470"/>
    <mergeCell ref="BE471:BE474"/>
    <mergeCell ref="BE307:BE310"/>
    <mergeCell ref="BE311:BE314"/>
    <mergeCell ref="BE315:BE318"/>
    <mergeCell ref="BE319:BE322"/>
    <mergeCell ref="BE323:BE326"/>
    <mergeCell ref="BE327:BE330"/>
    <mergeCell ref="BE499:BE502"/>
    <mergeCell ref="BE503:BE506"/>
    <mergeCell ref="BE383:BE386"/>
    <mergeCell ref="BE387:BE390"/>
    <mergeCell ref="BE391:BE394"/>
    <mergeCell ref="BE331:BE334"/>
    <mergeCell ref="BE335:BE338"/>
    <mergeCell ref="BE339:BE342"/>
    <mergeCell ref="BE343:BE346"/>
    <mergeCell ref="BE375:BE378"/>
    <mergeCell ref="BE379:BE382"/>
    <mergeCell ref="BI95:BI98"/>
    <mergeCell ref="BI99:BI102"/>
    <mergeCell ref="BI103:BI106"/>
    <mergeCell ref="BI107:BI110"/>
    <mergeCell ref="BI183:BI186"/>
    <mergeCell ref="BI187:BI190"/>
    <mergeCell ref="BI191:BI194"/>
    <mergeCell ref="BI195:BI198"/>
    <mergeCell ref="BE507:BE510"/>
    <mergeCell ref="BE415:BE418"/>
    <mergeCell ref="BE419:BE422"/>
    <mergeCell ref="BE423:BE426"/>
    <mergeCell ref="BE427:BE430"/>
    <mergeCell ref="BE431:BE434"/>
    <mergeCell ref="BE435:BE438"/>
    <mergeCell ref="BE439:BE442"/>
    <mergeCell ref="BE407:BE410"/>
    <mergeCell ref="BE411:BE414"/>
    <mergeCell ref="BE483:BE486"/>
    <mergeCell ref="BE487:BE490"/>
    <mergeCell ref="BE491:BE494"/>
    <mergeCell ref="BE495:BE498"/>
    <mergeCell ref="BE443:BE446"/>
    <mergeCell ref="BE447:BE450"/>
    <mergeCell ref="BE451:BE454"/>
    <mergeCell ref="BE455:BE458"/>
    <mergeCell ref="BE459:BE462"/>
    <mergeCell ref="BE395:BE398"/>
    <mergeCell ref="BE399:BE402"/>
    <mergeCell ref="BE403:BE406"/>
    <mergeCell ref="BE299:BE302"/>
    <mergeCell ref="BE303:BE306"/>
    <mergeCell ref="BE219:BE222"/>
    <mergeCell ref="BE223:BE226"/>
    <mergeCell ref="BE475:BE478"/>
    <mergeCell ref="BE479:BE482"/>
    <mergeCell ref="AK3:AL3"/>
    <mergeCell ref="AH1:AL1"/>
    <mergeCell ref="AI2:AL2"/>
    <mergeCell ref="AH5:AL5"/>
    <mergeCell ref="AQ3:AR3"/>
    <mergeCell ref="AN1:AR1"/>
    <mergeCell ref="AO2:AR2"/>
    <mergeCell ref="AN5:AR5"/>
    <mergeCell ref="BI135:BI138"/>
    <mergeCell ref="BI139:BI142"/>
    <mergeCell ref="BI143:BI146"/>
    <mergeCell ref="BI147:BI150"/>
    <mergeCell ref="BI151:BI154"/>
    <mergeCell ref="BI155:BI158"/>
    <mergeCell ref="BI111:BI114"/>
    <mergeCell ref="BI115:BI118"/>
    <mergeCell ref="BI119:BI122"/>
    <mergeCell ref="BI123:BI126"/>
    <mergeCell ref="BI127:BI130"/>
    <mergeCell ref="BI131:BI134"/>
    <mergeCell ref="BI207:BI210"/>
    <mergeCell ref="BI211:BI214"/>
    <mergeCell ref="BI215:BI218"/>
    <mergeCell ref="BI219:BI222"/>
    <mergeCell ref="BI75:BI78"/>
    <mergeCell ref="BI79:BI82"/>
    <mergeCell ref="BI83:BI86"/>
    <mergeCell ref="BI87:BI90"/>
    <mergeCell ref="BI279:BI282"/>
    <mergeCell ref="BI283:BI286"/>
    <mergeCell ref="BI287:BI290"/>
    <mergeCell ref="BI291:BI294"/>
    <mergeCell ref="BI247:BI250"/>
    <mergeCell ref="BI251:BI254"/>
    <mergeCell ref="BI255:BI258"/>
    <mergeCell ref="BI259:BI262"/>
    <mergeCell ref="BI263:BI266"/>
    <mergeCell ref="BI267:BI270"/>
    <mergeCell ref="BI383:BI386"/>
    <mergeCell ref="BI387:BI390"/>
    <mergeCell ref="BJ1:BJ4"/>
    <mergeCell ref="BI7:BI10"/>
    <mergeCell ref="BI11:BI14"/>
    <mergeCell ref="BI15:BI18"/>
    <mergeCell ref="BI19:BI22"/>
    <mergeCell ref="BI23:BI26"/>
    <mergeCell ref="BI51:BI54"/>
    <mergeCell ref="BI55:BI58"/>
    <mergeCell ref="BI59:BI62"/>
    <mergeCell ref="BI63:BI66"/>
    <mergeCell ref="BI67:BI70"/>
    <mergeCell ref="BI71:BI74"/>
    <mergeCell ref="BI27:BI30"/>
    <mergeCell ref="BI31:BI34"/>
    <mergeCell ref="BI35:BI38"/>
    <mergeCell ref="BI39:BI42"/>
    <mergeCell ref="BI43:BI46"/>
    <mergeCell ref="BI47:BI50"/>
    <mergeCell ref="BI223:BI226"/>
    <mergeCell ref="BI91:BI94"/>
    <mergeCell ref="BI423:BI426"/>
    <mergeCell ref="BI427:BI430"/>
    <mergeCell ref="BI295:BI298"/>
    <mergeCell ref="BI299:BI302"/>
    <mergeCell ref="BI303:BI306"/>
    <mergeCell ref="BI307:BI310"/>
    <mergeCell ref="BI311:BI314"/>
    <mergeCell ref="BI315:BI318"/>
    <mergeCell ref="BI391:BI394"/>
    <mergeCell ref="BI395:BI398"/>
    <mergeCell ref="BI399:BI402"/>
    <mergeCell ref="BI403:BI406"/>
    <mergeCell ref="BI407:BI410"/>
    <mergeCell ref="BI411:BI414"/>
    <mergeCell ref="BO115:BO118"/>
    <mergeCell ref="BI431:BI434"/>
    <mergeCell ref="BO371:BO374"/>
    <mergeCell ref="BO375:BO378"/>
    <mergeCell ref="BO379:BO382"/>
    <mergeCell ref="BO383:BO386"/>
    <mergeCell ref="BO387:BO390"/>
    <mergeCell ref="BO255:BO258"/>
    <mergeCell ref="BO259:BO262"/>
    <mergeCell ref="BO263:BO266"/>
    <mergeCell ref="BO267:BO270"/>
    <mergeCell ref="BO271:BO274"/>
    <mergeCell ref="BI343:BI346"/>
    <mergeCell ref="BI347:BI350"/>
    <mergeCell ref="BI351:BI354"/>
    <mergeCell ref="BI355:BI358"/>
    <mergeCell ref="BI359:BI362"/>
    <mergeCell ref="BI323:BI326"/>
    <mergeCell ref="BO95:BO98"/>
    <mergeCell ref="BO99:BO102"/>
    <mergeCell ref="BO103:BO106"/>
    <mergeCell ref="BO107:BO110"/>
    <mergeCell ref="BO111:BO114"/>
    <mergeCell ref="BO63:BO66"/>
    <mergeCell ref="BO67:BO70"/>
    <mergeCell ref="BO71:BO74"/>
    <mergeCell ref="BO79:BO82"/>
    <mergeCell ref="BO83:BO86"/>
    <mergeCell ref="BO87:BO90"/>
    <mergeCell ref="BO183:BO186"/>
    <mergeCell ref="BO187:BO190"/>
    <mergeCell ref="BO191:BO194"/>
    <mergeCell ref="BO195:BO198"/>
    <mergeCell ref="BO199:BO202"/>
    <mergeCell ref="BI419:BI422"/>
    <mergeCell ref="BI327:BI330"/>
    <mergeCell ref="BI331:BI334"/>
    <mergeCell ref="BI335:BI338"/>
    <mergeCell ref="BI339:BI342"/>
    <mergeCell ref="BI415:BI418"/>
    <mergeCell ref="BI199:BI202"/>
    <mergeCell ref="BI203:BI206"/>
    <mergeCell ref="BI159:BI162"/>
    <mergeCell ref="BI163:BI166"/>
    <mergeCell ref="BI167:BI170"/>
    <mergeCell ref="BI171:BI174"/>
    <mergeCell ref="BI175:BI178"/>
    <mergeCell ref="BI179:BI182"/>
    <mergeCell ref="BI271:BI274"/>
    <mergeCell ref="BI275:BI278"/>
    <mergeCell ref="BO275:BO278"/>
    <mergeCell ref="BO279:BO282"/>
    <mergeCell ref="BO283:BO286"/>
    <mergeCell ref="BO287:BO290"/>
    <mergeCell ref="BO295:BO298"/>
    <mergeCell ref="BO299:BO302"/>
    <mergeCell ref="BI227:BI230"/>
    <mergeCell ref="BI231:BI234"/>
    <mergeCell ref="BI235:BI238"/>
    <mergeCell ref="BI239:BI242"/>
    <mergeCell ref="BI243:BI246"/>
    <mergeCell ref="BI319:BI322"/>
    <mergeCell ref="BI507:BI510"/>
    <mergeCell ref="BP1:BP4"/>
    <mergeCell ref="BO7:BO10"/>
    <mergeCell ref="BO11:BO14"/>
    <mergeCell ref="BO15:BO18"/>
    <mergeCell ref="BO19:BO22"/>
    <mergeCell ref="BO23:BO26"/>
    <mergeCell ref="BO27:BO30"/>
    <mergeCell ref="BO31:BO34"/>
    <mergeCell ref="BO35:BO38"/>
    <mergeCell ref="BI479:BI482"/>
    <mergeCell ref="BI483:BI486"/>
    <mergeCell ref="BI487:BI490"/>
    <mergeCell ref="BI491:BI494"/>
    <mergeCell ref="BI495:BI498"/>
    <mergeCell ref="BI503:BI506"/>
    <mergeCell ref="BI455:BI458"/>
    <mergeCell ref="BI459:BI462"/>
    <mergeCell ref="BI463:BI466"/>
    <mergeCell ref="BO91:BO94"/>
    <mergeCell ref="BI467:BI470"/>
    <mergeCell ref="BI471:BI474"/>
    <mergeCell ref="BI475:BI478"/>
    <mergeCell ref="BO167:BO170"/>
    <mergeCell ref="BO171:BO174"/>
    <mergeCell ref="BO175:BO178"/>
    <mergeCell ref="BO179:BO182"/>
    <mergeCell ref="BI435:BI438"/>
    <mergeCell ref="BI363:BI366"/>
    <mergeCell ref="BI367:BI370"/>
    <mergeCell ref="BI371:BI374"/>
    <mergeCell ref="BI375:BI378"/>
    <mergeCell ref="BI379:BI382"/>
    <mergeCell ref="BO135:BO138"/>
    <mergeCell ref="BO207:BO210"/>
    <mergeCell ref="BO211:BO214"/>
    <mergeCell ref="BO215:BO218"/>
    <mergeCell ref="BO223:BO226"/>
    <mergeCell ref="BO227:BO230"/>
    <mergeCell ref="BO231:BO234"/>
    <mergeCell ref="BO303:BO306"/>
    <mergeCell ref="BO307:BO310"/>
    <mergeCell ref="BO311:BO314"/>
    <mergeCell ref="BO315:BO318"/>
    <mergeCell ref="BO319:BO322"/>
    <mergeCell ref="BO419:BO422"/>
    <mergeCell ref="BO423:BO426"/>
    <mergeCell ref="BO427:BO430"/>
    <mergeCell ref="BO431:BO434"/>
    <mergeCell ref="BO439:BO442"/>
    <mergeCell ref="BO443:BO446"/>
    <mergeCell ref="BO203:BO206"/>
    <mergeCell ref="BO39:BO42"/>
    <mergeCell ref="BO43:BO46"/>
    <mergeCell ref="BO47:BO50"/>
    <mergeCell ref="BO51:BO54"/>
    <mergeCell ref="BO55:BO58"/>
    <mergeCell ref="BO59:BO62"/>
    <mergeCell ref="BP31:BP32"/>
    <mergeCell ref="BP35:BP36"/>
    <mergeCell ref="BP39:BP40"/>
    <mergeCell ref="BO391:BO394"/>
    <mergeCell ref="BO395:BO398"/>
    <mergeCell ref="BO399:BO402"/>
    <mergeCell ref="BO351:BO354"/>
    <mergeCell ref="BO355:BO358"/>
    <mergeCell ref="BO359:BO362"/>
    <mergeCell ref="BO367:BO370"/>
    <mergeCell ref="BP55:BP56"/>
    <mergeCell ref="BP59:BP60"/>
    <mergeCell ref="BP63:BP64"/>
    <mergeCell ref="BP67:BP68"/>
    <mergeCell ref="BP93:BP94"/>
    <mergeCell ref="BP95:BP96"/>
    <mergeCell ref="BP105:BP106"/>
    <mergeCell ref="BP107:BP108"/>
    <mergeCell ref="BP109:BP110"/>
    <mergeCell ref="BP43:BP44"/>
    <mergeCell ref="BP47:BP48"/>
    <mergeCell ref="BP51:BP52"/>
    <mergeCell ref="BO119:BO122"/>
    <mergeCell ref="BO123:BO126"/>
    <mergeCell ref="BO127:BO130"/>
    <mergeCell ref="BO131:BO134"/>
    <mergeCell ref="BI499:BI502"/>
    <mergeCell ref="BI439:BI442"/>
    <mergeCell ref="BI443:BI446"/>
    <mergeCell ref="BI447:BI450"/>
    <mergeCell ref="BI451:BI454"/>
    <mergeCell ref="BO139:BO142"/>
    <mergeCell ref="BO143:BO146"/>
    <mergeCell ref="BO151:BO154"/>
    <mergeCell ref="BO155:BO158"/>
    <mergeCell ref="BO159:BO162"/>
    <mergeCell ref="BO163:BO166"/>
    <mergeCell ref="BO235:BO238"/>
    <mergeCell ref="BO239:BO242"/>
    <mergeCell ref="BO243:BO246"/>
    <mergeCell ref="BO247:BO250"/>
    <mergeCell ref="BO251:BO254"/>
    <mergeCell ref="BO459:BO462"/>
    <mergeCell ref="BO463:BO466"/>
    <mergeCell ref="BO403:BO406"/>
    <mergeCell ref="BO407:BO410"/>
    <mergeCell ref="BO411:BO414"/>
    <mergeCell ref="BO415:BO418"/>
    <mergeCell ref="BO447:BO450"/>
    <mergeCell ref="BO451:BO454"/>
    <mergeCell ref="BO455:BO458"/>
    <mergeCell ref="BO323:BO326"/>
    <mergeCell ref="BO327:BO330"/>
    <mergeCell ref="BO331:BO334"/>
    <mergeCell ref="BO335:BO338"/>
    <mergeCell ref="BO339:BO342"/>
    <mergeCell ref="BO343:BO346"/>
    <mergeCell ref="BO347:BO350"/>
    <mergeCell ref="BP79:BP80"/>
    <mergeCell ref="BP83:BP84"/>
    <mergeCell ref="BP85:BP86"/>
    <mergeCell ref="BP87:BP88"/>
    <mergeCell ref="BP89:BP90"/>
    <mergeCell ref="BP91:BP92"/>
    <mergeCell ref="BP125:BP126"/>
    <mergeCell ref="BP127:BP128"/>
    <mergeCell ref="BP129:BP130"/>
    <mergeCell ref="BP131:BP132"/>
    <mergeCell ref="BP133:BP134"/>
    <mergeCell ref="BP135:BP136"/>
    <mergeCell ref="BO491:BO494"/>
    <mergeCell ref="BO495:BO498"/>
    <mergeCell ref="BO499:BO502"/>
    <mergeCell ref="BO503:BO506"/>
    <mergeCell ref="BP7:BP8"/>
    <mergeCell ref="BP11:BP12"/>
    <mergeCell ref="BP15:BP16"/>
    <mergeCell ref="BP19:BP20"/>
    <mergeCell ref="BP23:BP24"/>
    <mergeCell ref="BP27:BP28"/>
    <mergeCell ref="BO467:BO470"/>
    <mergeCell ref="BO471:BO474"/>
    <mergeCell ref="BO475:BO478"/>
    <mergeCell ref="BO479:BO482"/>
    <mergeCell ref="BO483:BO486"/>
    <mergeCell ref="BO487:BO490"/>
    <mergeCell ref="BP71:BP72"/>
    <mergeCell ref="BP81:BP82"/>
    <mergeCell ref="BP75:BP76"/>
    <mergeCell ref="BP77:BP78"/>
    <mergeCell ref="BP97:BP98"/>
    <mergeCell ref="BP99:BP100"/>
    <mergeCell ref="BP101:BP102"/>
    <mergeCell ref="BP103:BP104"/>
    <mergeCell ref="BP137:BP138"/>
    <mergeCell ref="BP139:BP140"/>
    <mergeCell ref="BP141:BP142"/>
    <mergeCell ref="BP143:BP144"/>
    <mergeCell ref="BP145:BP146"/>
    <mergeCell ref="BP151:BP152"/>
    <mergeCell ref="BP153:BP154"/>
    <mergeCell ref="BP155:BP156"/>
    <mergeCell ref="BP157:BP158"/>
    <mergeCell ref="BP159:BP160"/>
    <mergeCell ref="BP193:BP194"/>
    <mergeCell ref="BP195:BP196"/>
    <mergeCell ref="BP197:BP198"/>
    <mergeCell ref="BP235:BP236"/>
    <mergeCell ref="BP237:BP238"/>
    <mergeCell ref="BP239:BP240"/>
    <mergeCell ref="BP273:BP274"/>
    <mergeCell ref="BP207:BP208"/>
    <mergeCell ref="BP209:BP210"/>
    <mergeCell ref="BP211:BP212"/>
    <mergeCell ref="BP281:BP282"/>
    <mergeCell ref="BP111:BP112"/>
    <mergeCell ref="BP113:BP114"/>
    <mergeCell ref="BP115:BP116"/>
    <mergeCell ref="BP117:BP118"/>
    <mergeCell ref="BP119:BP120"/>
    <mergeCell ref="BP121:BP122"/>
    <mergeCell ref="BP123:BP124"/>
    <mergeCell ref="BP161:BP162"/>
    <mergeCell ref="BP163:BP164"/>
    <mergeCell ref="BP165:BP166"/>
    <mergeCell ref="BP167:BP168"/>
    <mergeCell ref="BP169:BP170"/>
    <mergeCell ref="BP171:BP172"/>
    <mergeCell ref="BP205:BP206"/>
    <mergeCell ref="BP199:BP200"/>
    <mergeCell ref="BP269:BP270"/>
    <mergeCell ref="BP271:BP272"/>
    <mergeCell ref="BP309:BP310"/>
    <mergeCell ref="BP311:BP312"/>
    <mergeCell ref="BP313:BP314"/>
    <mergeCell ref="BP247:BP248"/>
    <mergeCell ref="BP249:BP250"/>
    <mergeCell ref="BP251:BP252"/>
    <mergeCell ref="BP275:BP276"/>
    <mergeCell ref="BP277:BP278"/>
    <mergeCell ref="BP173:BP174"/>
    <mergeCell ref="BP175:BP176"/>
    <mergeCell ref="BP177:BP178"/>
    <mergeCell ref="BP253:BP254"/>
    <mergeCell ref="BP255:BP256"/>
    <mergeCell ref="BP257:BP258"/>
    <mergeCell ref="BP259:BP260"/>
    <mergeCell ref="BP297:BP298"/>
    <mergeCell ref="BP299:BP300"/>
    <mergeCell ref="BP301:BP302"/>
    <mergeCell ref="BP303:BP304"/>
    <mergeCell ref="BP305:BP306"/>
    <mergeCell ref="BP307:BP308"/>
    <mergeCell ref="BP245:BP246"/>
    <mergeCell ref="BP179:BP180"/>
    <mergeCell ref="BP181:BP182"/>
    <mergeCell ref="BP183:BP184"/>
    <mergeCell ref="BP185:BP186"/>
    <mergeCell ref="BP187:BP188"/>
    <mergeCell ref="BP189:BP190"/>
    <mergeCell ref="BP191:BP192"/>
    <mergeCell ref="BP229:BP230"/>
    <mergeCell ref="BP231:BP232"/>
    <mergeCell ref="BP233:BP234"/>
    <mergeCell ref="BP315:BP316"/>
    <mergeCell ref="BP317:BP318"/>
    <mergeCell ref="BP319:BP320"/>
    <mergeCell ref="BP321:BP322"/>
    <mergeCell ref="BP323:BP324"/>
    <mergeCell ref="BP325:BP326"/>
    <mergeCell ref="BP327:BP328"/>
    <mergeCell ref="BP361:BP362"/>
    <mergeCell ref="BP367:BP368"/>
    <mergeCell ref="BP369:BP370"/>
    <mergeCell ref="BP371:BP372"/>
    <mergeCell ref="BP373:BP374"/>
    <mergeCell ref="BP375:BP376"/>
    <mergeCell ref="BP201:BP202"/>
    <mergeCell ref="BP203:BP204"/>
    <mergeCell ref="BP241:BP242"/>
    <mergeCell ref="BP243:BP244"/>
    <mergeCell ref="BP341:BP342"/>
    <mergeCell ref="BP343:BP344"/>
    <mergeCell ref="BP345:BP346"/>
    <mergeCell ref="BP347:BP348"/>
    <mergeCell ref="BP279:BP280"/>
    <mergeCell ref="BP213:BP214"/>
    <mergeCell ref="BP215:BP216"/>
    <mergeCell ref="BP217:BP218"/>
    <mergeCell ref="BP223:BP224"/>
    <mergeCell ref="BP225:BP226"/>
    <mergeCell ref="BP227:BP228"/>
    <mergeCell ref="BP261:BP262"/>
    <mergeCell ref="BP263:BP264"/>
    <mergeCell ref="BP265:BP266"/>
    <mergeCell ref="BP267:BP268"/>
    <mergeCell ref="BP353:BP354"/>
    <mergeCell ref="BP355:BP356"/>
    <mergeCell ref="BP357:BP358"/>
    <mergeCell ref="BP359:BP360"/>
    <mergeCell ref="BP397:BP398"/>
    <mergeCell ref="BP399:BP400"/>
    <mergeCell ref="BP401:BP402"/>
    <mergeCell ref="BP393:BP394"/>
    <mergeCell ref="BP395:BP396"/>
    <mergeCell ref="BP379:BP380"/>
    <mergeCell ref="BP381:BP382"/>
    <mergeCell ref="BP409:BP410"/>
    <mergeCell ref="BP411:BP412"/>
    <mergeCell ref="BP377:BP378"/>
    <mergeCell ref="BP435:BP436"/>
    <mergeCell ref="BP437:BP438"/>
    <mergeCell ref="BP455:BP456"/>
    <mergeCell ref="BP433:BP434"/>
    <mergeCell ref="BP439:BP440"/>
    <mergeCell ref="BP441:BP442"/>
    <mergeCell ref="BP443:BP444"/>
    <mergeCell ref="AM515:AM518"/>
    <mergeCell ref="AW515:AW518"/>
    <mergeCell ref="AX515:AX518"/>
    <mergeCell ref="BP283:BP284"/>
    <mergeCell ref="BP285:BP286"/>
    <mergeCell ref="BP287:BP288"/>
    <mergeCell ref="BP289:BP290"/>
    <mergeCell ref="BP295:BP296"/>
    <mergeCell ref="BP329:BP330"/>
    <mergeCell ref="BP331:BP332"/>
    <mergeCell ref="BP333:BP334"/>
    <mergeCell ref="BP335:BP336"/>
    <mergeCell ref="BP337:BP338"/>
    <mergeCell ref="BP339:BP340"/>
    <mergeCell ref="BP473:BP474"/>
    <mergeCell ref="BP475:BP476"/>
    <mergeCell ref="BP477:BP478"/>
    <mergeCell ref="BP479:BP480"/>
    <mergeCell ref="BP457:BP458"/>
    <mergeCell ref="BP459:BP460"/>
    <mergeCell ref="BP461:BP462"/>
    <mergeCell ref="BP463:BP464"/>
    <mergeCell ref="BG511:BG514"/>
    <mergeCell ref="BI511:BI514"/>
    <mergeCell ref="BO511:BO514"/>
    <mergeCell ref="BP511:BP512"/>
    <mergeCell ref="BP465:BP466"/>
    <mergeCell ref="BP467:BP468"/>
    <mergeCell ref="BP413:BP414"/>
    <mergeCell ref="BP415:BP416"/>
    <mergeCell ref="BP349:BP350"/>
    <mergeCell ref="BP351:BP352"/>
    <mergeCell ref="BP53:BP54"/>
    <mergeCell ref="BP57:BP58"/>
    <mergeCell ref="BP61:BP62"/>
    <mergeCell ref="BP503:BP504"/>
    <mergeCell ref="BP481:BP482"/>
    <mergeCell ref="BP483:BP484"/>
    <mergeCell ref="BP417:BP418"/>
    <mergeCell ref="BP419:BP420"/>
    <mergeCell ref="BP421:BP422"/>
    <mergeCell ref="BP423:BP424"/>
    <mergeCell ref="BP425:BP426"/>
    <mergeCell ref="BP427:BP428"/>
    <mergeCell ref="BP429:BP430"/>
    <mergeCell ref="BP431:BP432"/>
    <mergeCell ref="BP469:BP470"/>
    <mergeCell ref="BP471:BP472"/>
    <mergeCell ref="BP403:BP404"/>
    <mergeCell ref="BP405:BP406"/>
    <mergeCell ref="BP407:BP408"/>
    <mergeCell ref="BP445:BP446"/>
    <mergeCell ref="BP447:BP448"/>
    <mergeCell ref="BP449:BP450"/>
    <mergeCell ref="BP383:BP384"/>
    <mergeCell ref="BP385:BP386"/>
    <mergeCell ref="BP387:BP388"/>
    <mergeCell ref="BP389:BP390"/>
    <mergeCell ref="BP391:BP392"/>
    <mergeCell ref="BP65:BP66"/>
    <mergeCell ref="BP69:BP70"/>
    <mergeCell ref="BP73:BP74"/>
    <mergeCell ref="BP451:BP452"/>
    <mergeCell ref="BP453:BP454"/>
    <mergeCell ref="B523:B526"/>
    <mergeCell ref="C523:C524"/>
    <mergeCell ref="V523:V525"/>
    <mergeCell ref="X523:X525"/>
    <mergeCell ref="AB523:AB524"/>
    <mergeCell ref="AC523:AC524"/>
    <mergeCell ref="B527:B530"/>
    <mergeCell ref="C525:C526"/>
    <mergeCell ref="BP505:BP506"/>
    <mergeCell ref="BP9:BP10"/>
    <mergeCell ref="BP13:BP14"/>
    <mergeCell ref="BP17:BP18"/>
    <mergeCell ref="BP21:BP22"/>
    <mergeCell ref="BP25:BP26"/>
    <mergeCell ref="BP29:BP30"/>
    <mergeCell ref="BP33:BP34"/>
    <mergeCell ref="BP37:BP38"/>
    <mergeCell ref="BP485:BP486"/>
    <mergeCell ref="BP487:BP488"/>
    <mergeCell ref="BP489:BP490"/>
    <mergeCell ref="BP491:BP492"/>
    <mergeCell ref="BP493:BP494"/>
    <mergeCell ref="BP495:BP496"/>
    <mergeCell ref="BP497:BP498"/>
    <mergeCell ref="BP499:BP500"/>
    <mergeCell ref="BP501:BP502"/>
    <mergeCell ref="AY511:AY514"/>
    <mergeCell ref="AZ511:AZ514"/>
    <mergeCell ref="BE523:BE526"/>
    <mergeCell ref="BP41:BP42"/>
    <mergeCell ref="BP45:BP46"/>
    <mergeCell ref="BP49:BP50"/>
    <mergeCell ref="A511:A582"/>
    <mergeCell ref="B511:B514"/>
    <mergeCell ref="C511:C512"/>
    <mergeCell ref="T511:T582"/>
    <mergeCell ref="W511:W582"/>
    <mergeCell ref="Z511:Z582"/>
    <mergeCell ref="B543:B546"/>
    <mergeCell ref="C543:C544"/>
    <mergeCell ref="C517:C518"/>
    <mergeCell ref="AB517:AB518"/>
    <mergeCell ref="AC517:AC518"/>
    <mergeCell ref="BD517:BD518"/>
    <mergeCell ref="BD515:BD516"/>
    <mergeCell ref="BE515:BE518"/>
    <mergeCell ref="BG515:BG518"/>
    <mergeCell ref="BI515:BI518"/>
    <mergeCell ref="B515:B518"/>
    <mergeCell ref="C515:C516"/>
    <mergeCell ref="B531:B534"/>
    <mergeCell ref="C531:C532"/>
    <mergeCell ref="AB531:AB532"/>
    <mergeCell ref="AC531:AC532"/>
    <mergeCell ref="AE531:AE534"/>
    <mergeCell ref="AF531:AF534"/>
    <mergeCell ref="AG531:AG534"/>
    <mergeCell ref="AM531:AM534"/>
    <mergeCell ref="AF511:AF514"/>
    <mergeCell ref="AG511:AG514"/>
    <mergeCell ref="AM511:AM514"/>
    <mergeCell ref="AS511:AS582"/>
    <mergeCell ref="AW511:AW514"/>
    <mergeCell ref="AX511:AX514"/>
    <mergeCell ref="B519:B522"/>
    <mergeCell ref="C519:C520"/>
    <mergeCell ref="AB519:AB520"/>
    <mergeCell ref="AC519:AC520"/>
    <mergeCell ref="AE519:AE522"/>
    <mergeCell ref="AF519:AF522"/>
    <mergeCell ref="BA511:BA582"/>
    <mergeCell ref="BE519:BE522"/>
    <mergeCell ref="BG519:BG522"/>
    <mergeCell ref="BI519:BI522"/>
    <mergeCell ref="BC515:BC518"/>
    <mergeCell ref="AW523:AW526"/>
    <mergeCell ref="AX523:AX526"/>
    <mergeCell ref="AY523:AY526"/>
    <mergeCell ref="AZ523:AZ526"/>
    <mergeCell ref="BC523:BC526"/>
    <mergeCell ref="AW531:AW534"/>
    <mergeCell ref="AX531:AX534"/>
    <mergeCell ref="AU559:AU560"/>
    <mergeCell ref="AV559:AV560"/>
    <mergeCell ref="AB515:AB516"/>
    <mergeCell ref="AC527:AC528"/>
    <mergeCell ref="AE527:AE530"/>
    <mergeCell ref="AF527:AF530"/>
    <mergeCell ref="AC525:AC526"/>
    <mergeCell ref="BG527:BG530"/>
    <mergeCell ref="BI527:BI530"/>
    <mergeCell ref="BD511:BD512"/>
    <mergeCell ref="BE511:BE514"/>
    <mergeCell ref="AC515:AC516"/>
    <mergeCell ref="AE515:AE518"/>
    <mergeCell ref="AF515:AF518"/>
    <mergeCell ref="BV511:BV514"/>
    <mergeCell ref="C513:C514"/>
    <mergeCell ref="AB513:AB514"/>
    <mergeCell ref="AC513:AC514"/>
    <mergeCell ref="BD513:BD514"/>
    <mergeCell ref="BP513:BP514"/>
    <mergeCell ref="BC511:BC514"/>
    <mergeCell ref="AB511:AB512"/>
    <mergeCell ref="AC511:AC512"/>
    <mergeCell ref="AE511:AE514"/>
    <mergeCell ref="AW519:AW522"/>
    <mergeCell ref="AX519:AX522"/>
    <mergeCell ref="AY519:AY522"/>
    <mergeCell ref="AZ519:AZ522"/>
    <mergeCell ref="BC519:BC522"/>
    <mergeCell ref="BD519:BD520"/>
    <mergeCell ref="BV515:BV518"/>
    <mergeCell ref="BP517:BP518"/>
    <mergeCell ref="BK515:BK518"/>
    <mergeCell ref="BL515:BL518"/>
    <mergeCell ref="BD521:BD522"/>
    <mergeCell ref="BP521:BP522"/>
    <mergeCell ref="AG519:AG522"/>
    <mergeCell ref="AM519:AM522"/>
    <mergeCell ref="AY515:AY518"/>
    <mergeCell ref="AZ515:AZ518"/>
    <mergeCell ref="BO519:BO522"/>
    <mergeCell ref="BM515:BM518"/>
    <mergeCell ref="BN515:BN518"/>
    <mergeCell ref="BO515:BO518"/>
    <mergeCell ref="BP515:BP516"/>
    <mergeCell ref="AG515:AG518"/>
    <mergeCell ref="BP519:BP520"/>
    <mergeCell ref="BK519:BK522"/>
    <mergeCell ref="BL519:BL522"/>
    <mergeCell ref="BM519:BM522"/>
    <mergeCell ref="BN519:BN522"/>
    <mergeCell ref="AG527:AG530"/>
    <mergeCell ref="AM527:AM530"/>
    <mergeCell ref="AW527:AW530"/>
    <mergeCell ref="AX527:AX530"/>
    <mergeCell ref="AY527:AY530"/>
    <mergeCell ref="AZ527:AZ530"/>
    <mergeCell ref="BG523:BG526"/>
    <mergeCell ref="BI523:BI526"/>
    <mergeCell ref="BO523:BO526"/>
    <mergeCell ref="BP523:BP524"/>
    <mergeCell ref="BD523:BD524"/>
    <mergeCell ref="BD525:BD526"/>
    <mergeCell ref="BP525:BP526"/>
    <mergeCell ref="BM523:BM526"/>
    <mergeCell ref="BN523:BN526"/>
    <mergeCell ref="BK527:BK530"/>
    <mergeCell ref="BL527:BL530"/>
    <mergeCell ref="BM527:BM530"/>
    <mergeCell ref="BN527:BN530"/>
    <mergeCell ref="AM523:AM526"/>
    <mergeCell ref="AG523:AG526"/>
    <mergeCell ref="BO531:BO534"/>
    <mergeCell ref="BP531:BP532"/>
    <mergeCell ref="BV531:BV534"/>
    <mergeCell ref="C533:C534"/>
    <mergeCell ref="AB533:AB534"/>
    <mergeCell ref="AC533:AC534"/>
    <mergeCell ref="BD533:BD534"/>
    <mergeCell ref="BP533:BP534"/>
    <mergeCell ref="AY531:AY534"/>
    <mergeCell ref="AZ531:AZ534"/>
    <mergeCell ref="BL523:BL526"/>
    <mergeCell ref="BC531:BC534"/>
    <mergeCell ref="BD531:BD532"/>
    <mergeCell ref="BE531:BE534"/>
    <mergeCell ref="BG531:BG534"/>
    <mergeCell ref="BI531:BI534"/>
    <mergeCell ref="BK523:BK526"/>
    <mergeCell ref="BC527:BC530"/>
    <mergeCell ref="BD527:BD528"/>
    <mergeCell ref="BE527:BE530"/>
    <mergeCell ref="AB527:AB528"/>
    <mergeCell ref="BN531:BN534"/>
    <mergeCell ref="BV523:BV526"/>
    <mergeCell ref="AB525:AB526"/>
    <mergeCell ref="AE523:AE526"/>
    <mergeCell ref="AF523:AF526"/>
    <mergeCell ref="BK531:BK534"/>
    <mergeCell ref="BV519:BV522"/>
    <mergeCell ref="AT520:AT522"/>
    <mergeCell ref="BB520:BB522"/>
    <mergeCell ref="C521:C522"/>
    <mergeCell ref="AB521:AB522"/>
    <mergeCell ref="AC521:AC522"/>
    <mergeCell ref="BO527:BO530"/>
    <mergeCell ref="BP527:BP528"/>
    <mergeCell ref="B539:B542"/>
    <mergeCell ref="C539:C540"/>
    <mergeCell ref="AB539:AB540"/>
    <mergeCell ref="AC539:AC540"/>
    <mergeCell ref="AE539:AE542"/>
    <mergeCell ref="BD535:BD536"/>
    <mergeCell ref="BE535:BE538"/>
    <mergeCell ref="BG535:BG538"/>
    <mergeCell ref="BI535:BI538"/>
    <mergeCell ref="BV527:BV530"/>
    <mergeCell ref="C529:C530"/>
    <mergeCell ref="AB529:AB530"/>
    <mergeCell ref="AC529:AC530"/>
    <mergeCell ref="BD529:BD530"/>
    <mergeCell ref="BP529:BP530"/>
    <mergeCell ref="AM535:AM538"/>
    <mergeCell ref="AW535:AW538"/>
    <mergeCell ref="AX535:AX538"/>
    <mergeCell ref="AY535:AY538"/>
    <mergeCell ref="AZ535:AZ538"/>
    <mergeCell ref="BC535:BC538"/>
    <mergeCell ref="AU535:AU536"/>
    <mergeCell ref="AV535:AV536"/>
    <mergeCell ref="C527:C528"/>
    <mergeCell ref="BO535:BO538"/>
    <mergeCell ref="BP535:BP536"/>
    <mergeCell ref="BV535:BV538"/>
    <mergeCell ref="C537:C538"/>
    <mergeCell ref="AB537:AB538"/>
    <mergeCell ref="AC537:AC538"/>
    <mergeCell ref="BD537:BD538"/>
    <mergeCell ref="BP537:BP538"/>
    <mergeCell ref="AF535:AF538"/>
    <mergeCell ref="AG535:AG538"/>
    <mergeCell ref="BE543:BE546"/>
    <mergeCell ref="BG543:BG546"/>
    <mergeCell ref="BI543:BI546"/>
    <mergeCell ref="BO543:BO546"/>
    <mergeCell ref="BP543:BP544"/>
    <mergeCell ref="BN539:BN542"/>
    <mergeCell ref="BP539:BP540"/>
    <mergeCell ref="AW543:AW546"/>
    <mergeCell ref="AX543:AX546"/>
    <mergeCell ref="AY543:AY546"/>
    <mergeCell ref="AZ543:AZ546"/>
    <mergeCell ref="BC543:BC546"/>
    <mergeCell ref="BD543:BD544"/>
    <mergeCell ref="BV539:BV542"/>
    <mergeCell ref="C541:C542"/>
    <mergeCell ref="AB541:AB542"/>
    <mergeCell ref="AC541:AC542"/>
    <mergeCell ref="BD541:BD542"/>
    <mergeCell ref="C535:C536"/>
    <mergeCell ref="AB535:AB536"/>
    <mergeCell ref="AC535:AC536"/>
    <mergeCell ref="AE535:AE538"/>
    <mergeCell ref="BP541:BP542"/>
    <mergeCell ref="AC543:AC544"/>
    <mergeCell ref="AE543:AE546"/>
    <mergeCell ref="AF543:AF546"/>
    <mergeCell ref="AG543:AG546"/>
    <mergeCell ref="AM543:AM546"/>
    <mergeCell ref="AX547:AX550"/>
    <mergeCell ref="AY547:AY550"/>
    <mergeCell ref="AZ547:AZ550"/>
    <mergeCell ref="BB547:BB548"/>
    <mergeCell ref="BC547:BC550"/>
    <mergeCell ref="BD547:BD548"/>
    <mergeCell ref="BK547:BK550"/>
    <mergeCell ref="AF539:AF542"/>
    <mergeCell ref="BC539:BC542"/>
    <mergeCell ref="BD539:BD540"/>
    <mergeCell ref="BE539:BE542"/>
    <mergeCell ref="BG539:BG542"/>
    <mergeCell ref="BI539:BI542"/>
    <mergeCell ref="BO539:BO542"/>
    <mergeCell ref="BK539:BK542"/>
    <mergeCell ref="BL539:BL542"/>
    <mergeCell ref="BM539:BM542"/>
    <mergeCell ref="AG539:AG542"/>
    <mergeCell ref="BP549:BP550"/>
    <mergeCell ref="BP545:BP546"/>
    <mergeCell ref="BP547:BP548"/>
    <mergeCell ref="BO547:BO550"/>
    <mergeCell ref="BK535:BK538"/>
    <mergeCell ref="BL535:BL538"/>
    <mergeCell ref="BM535:BM538"/>
    <mergeCell ref="BN535:BN538"/>
    <mergeCell ref="B551:B554"/>
    <mergeCell ref="C551:C552"/>
    <mergeCell ref="AB551:AB554"/>
    <mergeCell ref="AE551:AE554"/>
    <mergeCell ref="AG551:AG554"/>
    <mergeCell ref="AM551:AM554"/>
    <mergeCell ref="B547:B550"/>
    <mergeCell ref="C547:C548"/>
    <mergeCell ref="AB547:AB550"/>
    <mergeCell ref="AE547:AE550"/>
    <mergeCell ref="AG547:AG550"/>
    <mergeCell ref="AM547:AM550"/>
    <mergeCell ref="AW547:AW550"/>
    <mergeCell ref="BB545:BB546"/>
    <mergeCell ref="BD545:BD546"/>
    <mergeCell ref="BK543:BK546"/>
    <mergeCell ref="BL543:BL546"/>
    <mergeCell ref="BE547:BE550"/>
    <mergeCell ref="BG547:BG550"/>
    <mergeCell ref="BI547:BI550"/>
    <mergeCell ref="AU547:AU548"/>
    <mergeCell ref="AV547:AV548"/>
    <mergeCell ref="AB543:AB544"/>
    <mergeCell ref="BM543:BM546"/>
    <mergeCell ref="BN543:BN546"/>
    <mergeCell ref="BV547:BV550"/>
    <mergeCell ref="AW551:AW554"/>
    <mergeCell ref="AX551:AX554"/>
    <mergeCell ref="AY551:AY554"/>
    <mergeCell ref="AY555:AY558"/>
    <mergeCell ref="AZ555:AZ558"/>
    <mergeCell ref="BC555:BC558"/>
    <mergeCell ref="BD555:BD556"/>
    <mergeCell ref="BE555:BE558"/>
    <mergeCell ref="BG555:BG558"/>
    <mergeCell ref="BP551:BP552"/>
    <mergeCell ref="BL547:BL550"/>
    <mergeCell ref="BM547:BM550"/>
    <mergeCell ref="BN547:BN550"/>
    <mergeCell ref="C549:C550"/>
    <mergeCell ref="BD549:BD550"/>
    <mergeCell ref="BV543:BV546"/>
    <mergeCell ref="C553:C554"/>
    <mergeCell ref="BD553:BD554"/>
    <mergeCell ref="BP553:BP554"/>
    <mergeCell ref="C545:C546"/>
    <mergeCell ref="AB545:AB546"/>
    <mergeCell ref="AC545:AC546"/>
    <mergeCell ref="AZ551:AZ554"/>
    <mergeCell ref="BC551:BC554"/>
    <mergeCell ref="BD551:BD552"/>
    <mergeCell ref="BE551:BE554"/>
    <mergeCell ref="BG551:BG554"/>
    <mergeCell ref="BI551:BI554"/>
    <mergeCell ref="BP561:BP562"/>
    <mergeCell ref="AM559:AM562"/>
    <mergeCell ref="BV551:BV554"/>
    <mergeCell ref="AU551:AU552"/>
    <mergeCell ref="AV551:AV552"/>
    <mergeCell ref="BO551:BO554"/>
    <mergeCell ref="BO559:BO562"/>
    <mergeCell ref="BP559:BP560"/>
    <mergeCell ref="BV559:BV562"/>
    <mergeCell ref="BK559:BK562"/>
    <mergeCell ref="BL559:BL562"/>
    <mergeCell ref="BM559:BM562"/>
    <mergeCell ref="BN559:BN562"/>
    <mergeCell ref="C559:C560"/>
    <mergeCell ref="AB559:AB562"/>
    <mergeCell ref="AE559:AE562"/>
    <mergeCell ref="AG559:AG562"/>
    <mergeCell ref="BV555:BV558"/>
    <mergeCell ref="C557:C558"/>
    <mergeCell ref="BD557:BD558"/>
    <mergeCell ref="BP557:BP558"/>
    <mergeCell ref="BI555:BI558"/>
    <mergeCell ref="BO555:BO558"/>
    <mergeCell ref="BP555:BP556"/>
    <mergeCell ref="BK563:BK566"/>
    <mergeCell ref="BL563:BL566"/>
    <mergeCell ref="BM563:BM566"/>
    <mergeCell ref="BN563:BN566"/>
    <mergeCell ref="AM563:AM566"/>
    <mergeCell ref="AW563:AW566"/>
    <mergeCell ref="AX563:AX566"/>
    <mergeCell ref="AY563:AY566"/>
    <mergeCell ref="AZ563:AZ566"/>
    <mergeCell ref="BC563:BC566"/>
    <mergeCell ref="AU563:AU564"/>
    <mergeCell ref="AV563:AV564"/>
    <mergeCell ref="B555:B558"/>
    <mergeCell ref="C555:C556"/>
    <mergeCell ref="AB555:AB558"/>
    <mergeCell ref="AE555:AE558"/>
    <mergeCell ref="AG555:AG558"/>
    <mergeCell ref="AM555:AM558"/>
    <mergeCell ref="AX555:AX558"/>
    <mergeCell ref="BE559:BE562"/>
    <mergeCell ref="BG559:BG562"/>
    <mergeCell ref="BI559:BI562"/>
    <mergeCell ref="B559:B562"/>
    <mergeCell ref="AW559:AW562"/>
    <mergeCell ref="AX559:AX562"/>
    <mergeCell ref="AY559:AY562"/>
    <mergeCell ref="AZ559:AZ562"/>
    <mergeCell ref="BC559:BC562"/>
    <mergeCell ref="BD559:BD560"/>
    <mergeCell ref="C561:C562"/>
    <mergeCell ref="BD561:BD562"/>
    <mergeCell ref="BO567:BO570"/>
    <mergeCell ref="BP567:BP568"/>
    <mergeCell ref="BV567:BV570"/>
    <mergeCell ref="C569:C570"/>
    <mergeCell ref="BP569:BP570"/>
    <mergeCell ref="B563:B566"/>
    <mergeCell ref="C563:C564"/>
    <mergeCell ref="AB563:AB566"/>
    <mergeCell ref="AE563:AE566"/>
    <mergeCell ref="AG563:AG566"/>
    <mergeCell ref="AW567:AW570"/>
    <mergeCell ref="AX567:AX570"/>
    <mergeCell ref="AY567:AY570"/>
    <mergeCell ref="AZ567:AZ570"/>
    <mergeCell ref="BC567:BC570"/>
    <mergeCell ref="BD567:BD568"/>
    <mergeCell ref="BV563:BV566"/>
    <mergeCell ref="C565:C566"/>
    <mergeCell ref="BD565:BD566"/>
    <mergeCell ref="BP565:BP566"/>
    <mergeCell ref="B567:B570"/>
    <mergeCell ref="C567:C568"/>
    <mergeCell ref="AB567:AB570"/>
    <mergeCell ref="AE567:AE570"/>
    <mergeCell ref="AG567:AG570"/>
    <mergeCell ref="AM567:AM570"/>
    <mergeCell ref="BD563:BD564"/>
    <mergeCell ref="BE563:BE566"/>
    <mergeCell ref="BG563:BG566"/>
    <mergeCell ref="BI563:BI566"/>
    <mergeCell ref="BO563:BO566"/>
    <mergeCell ref="BP563:BP564"/>
    <mergeCell ref="BO575:BO578"/>
    <mergeCell ref="BP575:BP576"/>
    <mergeCell ref="BV575:BV578"/>
    <mergeCell ref="C577:C578"/>
    <mergeCell ref="BD577:BD578"/>
    <mergeCell ref="BP577:BP578"/>
    <mergeCell ref="BB575:BB576"/>
    <mergeCell ref="BC575:BC578"/>
    <mergeCell ref="BD575:BD576"/>
    <mergeCell ref="BE575:BE578"/>
    <mergeCell ref="BG575:BG578"/>
    <mergeCell ref="BI575:BI578"/>
    <mergeCell ref="AM575:AM578"/>
    <mergeCell ref="AT575:AT576"/>
    <mergeCell ref="AW575:AW578"/>
    <mergeCell ref="AX575:AX578"/>
    <mergeCell ref="AY575:AY578"/>
    <mergeCell ref="AZ575:AZ578"/>
    <mergeCell ref="BP579:BP580"/>
    <mergeCell ref="BV579:BV582"/>
    <mergeCell ref="C581:C582"/>
    <mergeCell ref="BD581:BD582"/>
    <mergeCell ref="BP581:BP582"/>
    <mergeCell ref="BV571:BV574"/>
    <mergeCell ref="C573:C574"/>
    <mergeCell ref="BD573:BD574"/>
    <mergeCell ref="BP573:BP574"/>
    <mergeCell ref="C575:C576"/>
    <mergeCell ref="BC571:BC574"/>
    <mergeCell ref="BD571:BD572"/>
    <mergeCell ref="BE571:BE574"/>
    <mergeCell ref="BG571:BG574"/>
    <mergeCell ref="BD569:BD570"/>
    <mergeCell ref="BI579:BI582"/>
    <mergeCell ref="BI571:BI574"/>
    <mergeCell ref="BE567:BE570"/>
    <mergeCell ref="BG567:BG570"/>
    <mergeCell ref="BI567:BI570"/>
    <mergeCell ref="BC579:BC582"/>
    <mergeCell ref="BD579:BD580"/>
    <mergeCell ref="BE579:BE582"/>
    <mergeCell ref="BG579:BG582"/>
    <mergeCell ref="BO571:BO574"/>
    <mergeCell ref="BP571:BP572"/>
    <mergeCell ref="BL571:BL574"/>
    <mergeCell ref="BM571:BM574"/>
    <mergeCell ref="BN571:BN574"/>
    <mergeCell ref="BL575:BL578"/>
    <mergeCell ref="BM575:BM578"/>
    <mergeCell ref="BN575:BN578"/>
    <mergeCell ref="B571:B574"/>
    <mergeCell ref="C571:C572"/>
    <mergeCell ref="AB571:AB574"/>
    <mergeCell ref="AE571:AE574"/>
    <mergeCell ref="AG571:AG574"/>
    <mergeCell ref="AM571:AM574"/>
    <mergeCell ref="AW579:AW582"/>
    <mergeCell ref="B575:B578"/>
    <mergeCell ref="AW555:AW558"/>
    <mergeCell ref="AX579:AX582"/>
    <mergeCell ref="AY579:AY582"/>
    <mergeCell ref="AZ579:AZ582"/>
    <mergeCell ref="AW571:AW574"/>
    <mergeCell ref="AX571:AX574"/>
    <mergeCell ref="AY571:AY574"/>
    <mergeCell ref="AZ571:AZ574"/>
    <mergeCell ref="AV1:AV4"/>
    <mergeCell ref="B579:B582"/>
    <mergeCell ref="C579:C580"/>
    <mergeCell ref="AB579:AB582"/>
    <mergeCell ref="AE579:AE582"/>
    <mergeCell ref="AG579:AG582"/>
    <mergeCell ref="AM579:AM582"/>
    <mergeCell ref="AB575:AB578"/>
    <mergeCell ref="AE575:AE578"/>
    <mergeCell ref="AG575:AG578"/>
    <mergeCell ref="B535:B538"/>
    <mergeCell ref="AM539:AM542"/>
    <mergeCell ref="AW539:AW542"/>
    <mergeCell ref="AX539:AX542"/>
    <mergeCell ref="AY539:AY542"/>
    <mergeCell ref="AZ539:AZ542"/>
  </mergeCells>
  <phoneticPr fontId="52"/>
  <pageMargins left="0.39370078740157483" right="0.19685039370078741" top="0.78740157480314965" bottom="0.39370078740157483" header="0.39370078740157483" footer="0.15748031496062992"/>
  <pageSetup paperSize="9" scale="76" pageOrder="overThenDown" orientation="portrait" horizontalDpi="300" verticalDpi="300" r:id="rId1"/>
  <headerFooter differentFirst="1">
    <firstHeader>&amp;L&amp;"ＤＦ特太ゴシック体,標準"&amp;16認定こども園（保育認定）</firstHeader>
  </headerFooter>
  <rowBreaks count="7" manualBreakCount="7">
    <brk id="78" max="65" man="1"/>
    <brk id="150" max="65" man="1"/>
    <brk id="222" max="65" man="1"/>
    <brk id="294" max="65" man="1"/>
    <brk id="366" max="65" man="1"/>
    <brk id="438" max="65" man="1"/>
    <brk id="510" max="65" man="1"/>
  </rowBreaks>
  <colBreaks count="4" manualBreakCount="4">
    <brk id="19" max="581" man="1"/>
    <brk id="32" max="581" man="1"/>
    <brk id="48" max="581" man="1"/>
    <brk id="60" max="581"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0"/>
  <sheetViews>
    <sheetView view="pageBreakPreview" zoomScale="90" zoomScaleNormal="100" zoomScaleSheetLayoutView="90" workbookViewId="0"/>
  </sheetViews>
  <sheetFormatPr defaultColWidth="2.44140625" defaultRowHeight="25.5" customHeight="1"/>
  <cols>
    <col min="1" max="1" width="23" style="523" customWidth="1"/>
    <col min="2" max="2" width="2.44140625" style="523" customWidth="1"/>
    <col min="3" max="21" width="2.6640625" style="523" customWidth="1"/>
    <col min="22" max="22" width="2.77734375" style="523" customWidth="1"/>
    <col min="23" max="23" width="57.33203125" style="524" customWidth="1"/>
    <col min="24" max="16384" width="2.44140625" style="523"/>
  </cols>
  <sheetData>
    <row r="1" spans="1:23" ht="25.5" customHeight="1">
      <c r="A1" s="549" t="s">
        <v>30</v>
      </c>
      <c r="B1" s="548"/>
      <c r="C1" s="548"/>
      <c r="D1" s="548"/>
      <c r="E1" s="548"/>
      <c r="F1" s="548"/>
      <c r="G1" s="548"/>
      <c r="H1" s="548"/>
      <c r="I1" s="548"/>
      <c r="J1" s="548"/>
      <c r="K1" s="548"/>
      <c r="L1" s="548"/>
      <c r="M1" s="548"/>
      <c r="N1" s="548"/>
      <c r="O1" s="548"/>
      <c r="P1" s="548"/>
      <c r="Q1" s="548"/>
      <c r="R1" s="548"/>
      <c r="S1" s="548"/>
      <c r="T1" s="548"/>
      <c r="U1" s="548"/>
      <c r="V1" s="548"/>
      <c r="W1" s="548"/>
    </row>
    <row r="3" spans="1:23" ht="20.25" customHeight="1">
      <c r="A3" s="1271" t="s">
        <v>3551</v>
      </c>
      <c r="B3" s="1279" t="s">
        <v>3722</v>
      </c>
      <c r="C3" s="1282" t="s">
        <v>3721</v>
      </c>
      <c r="D3" s="530"/>
      <c r="E3" s="1285" t="s">
        <v>3678</v>
      </c>
      <c r="F3" s="1285"/>
      <c r="G3" s="1285"/>
      <c r="H3" s="1285"/>
      <c r="I3" s="1285"/>
      <c r="J3" s="529"/>
      <c r="K3" s="1286" t="s">
        <v>3516</v>
      </c>
      <c r="L3" s="1286"/>
      <c r="M3" s="1286"/>
      <c r="N3" s="1286"/>
      <c r="O3" s="1286"/>
      <c r="P3" s="1286"/>
      <c r="Q3" s="1286"/>
      <c r="R3" s="1286"/>
      <c r="S3" s="529"/>
      <c r="T3" s="529"/>
      <c r="U3" s="529"/>
      <c r="V3" s="528"/>
      <c r="W3" s="1252" t="s">
        <v>3517</v>
      </c>
    </row>
    <row r="4" spans="1:23" ht="25.5" customHeight="1">
      <c r="A4" s="1277"/>
      <c r="B4" s="1280"/>
      <c r="C4" s="1283"/>
      <c r="D4" s="607" t="s">
        <v>3676</v>
      </c>
      <c r="E4" s="1289">
        <v>24930</v>
      </c>
      <c r="F4" s="1289"/>
      <c r="G4" s="1289"/>
      <c r="H4" s="1289"/>
      <c r="I4" s="1289"/>
      <c r="J4" s="527" t="s">
        <v>3670</v>
      </c>
      <c r="K4" s="1299">
        <v>240</v>
      </c>
      <c r="L4" s="1299"/>
      <c r="M4" s="1299"/>
      <c r="N4" s="1299"/>
      <c r="O4" s="1299"/>
      <c r="P4" s="1299"/>
      <c r="Q4" s="1299"/>
      <c r="R4" s="1299"/>
      <c r="S4" s="605" t="s">
        <v>3669</v>
      </c>
      <c r="T4" s="527"/>
      <c r="U4" s="527"/>
      <c r="V4" s="526"/>
      <c r="W4" s="1252"/>
    </row>
    <row r="5" spans="1:23" ht="20.25" customHeight="1">
      <c r="A5" s="1277"/>
      <c r="B5" s="1280"/>
      <c r="C5" s="1284"/>
      <c r="D5" s="525"/>
      <c r="E5" s="525"/>
      <c r="F5" s="525"/>
      <c r="G5" s="547"/>
      <c r="H5" s="547"/>
      <c r="I5" s="547"/>
      <c r="J5" s="547"/>
      <c r="K5" s="547"/>
      <c r="L5" s="547"/>
      <c r="M5" s="1260" t="s">
        <v>3668</v>
      </c>
      <c r="N5" s="1260"/>
      <c r="O5" s="1260"/>
      <c r="P5" s="1260"/>
      <c r="Q5" s="1260"/>
      <c r="R5" s="1260"/>
      <c r="S5" s="1260"/>
      <c r="T5" s="1260"/>
      <c r="U5" s="1260"/>
      <c r="V5" s="1261"/>
      <c r="W5" s="1252"/>
    </row>
    <row r="6" spans="1:23" ht="20.25" customHeight="1">
      <c r="A6" s="1277"/>
      <c r="B6" s="1280"/>
      <c r="C6" s="1282" t="s">
        <v>3683</v>
      </c>
      <c r="D6" s="530"/>
      <c r="E6" s="1285" t="s">
        <v>3678</v>
      </c>
      <c r="F6" s="1285"/>
      <c r="G6" s="1285"/>
      <c r="H6" s="1285"/>
      <c r="I6" s="1285"/>
      <c r="J6" s="529"/>
      <c r="K6" s="1286" t="s">
        <v>3516</v>
      </c>
      <c r="L6" s="1286"/>
      <c r="M6" s="1286"/>
      <c r="N6" s="1286"/>
      <c r="O6" s="1286"/>
      <c r="P6" s="1286"/>
      <c r="Q6" s="1286"/>
      <c r="R6" s="1286"/>
      <c r="S6" s="529"/>
      <c r="T6" s="529"/>
      <c r="U6" s="529"/>
      <c r="V6" s="528"/>
      <c r="W6" s="1252"/>
    </row>
    <row r="7" spans="1:23" ht="25.5" customHeight="1">
      <c r="A7" s="1277"/>
      <c r="B7" s="1280"/>
      <c r="C7" s="1283"/>
      <c r="D7" s="607" t="s">
        <v>3676</v>
      </c>
      <c r="E7" s="1289">
        <v>16620</v>
      </c>
      <c r="F7" s="1289"/>
      <c r="G7" s="1289"/>
      <c r="H7" s="1289"/>
      <c r="I7" s="1289"/>
      <c r="J7" s="527" t="s">
        <v>3670</v>
      </c>
      <c r="K7" s="1299">
        <v>160</v>
      </c>
      <c r="L7" s="1299"/>
      <c r="M7" s="1299"/>
      <c r="N7" s="1299"/>
      <c r="O7" s="1299"/>
      <c r="P7" s="1299"/>
      <c r="Q7" s="1299"/>
      <c r="R7" s="1299"/>
      <c r="S7" s="605" t="s">
        <v>3669</v>
      </c>
      <c r="T7" s="527"/>
      <c r="U7" s="527"/>
      <c r="V7" s="526"/>
      <c r="W7" s="1252"/>
    </row>
    <row r="8" spans="1:23" ht="20.25" customHeight="1">
      <c r="A8" s="1278"/>
      <c r="B8" s="1281"/>
      <c r="C8" s="1284"/>
      <c r="D8" s="525"/>
      <c r="E8" s="525"/>
      <c r="F8" s="525"/>
      <c r="G8" s="547"/>
      <c r="H8" s="547"/>
      <c r="I8" s="547"/>
      <c r="J8" s="547"/>
      <c r="K8" s="547"/>
      <c r="L8" s="547"/>
      <c r="M8" s="1300" t="s">
        <v>3668</v>
      </c>
      <c r="N8" s="1300"/>
      <c r="O8" s="1300"/>
      <c r="P8" s="1300"/>
      <c r="Q8" s="1300"/>
      <c r="R8" s="1300"/>
      <c r="S8" s="1300"/>
      <c r="T8" s="1300"/>
      <c r="U8" s="1300"/>
      <c r="V8" s="1301"/>
      <c r="W8" s="1252"/>
    </row>
    <row r="9" spans="1:23" ht="20.25" customHeight="1">
      <c r="A9" s="532"/>
      <c r="B9" s="532"/>
      <c r="C9" s="609"/>
      <c r="D9" s="532"/>
      <c r="E9" s="532"/>
      <c r="F9" s="532"/>
      <c r="G9" s="546"/>
      <c r="H9" s="546"/>
      <c r="I9" s="546"/>
      <c r="J9" s="546"/>
      <c r="K9" s="546"/>
      <c r="L9" s="546"/>
      <c r="M9" s="545"/>
      <c r="N9" s="545"/>
      <c r="O9" s="545"/>
      <c r="P9" s="545"/>
      <c r="Q9" s="545"/>
      <c r="R9" s="545"/>
      <c r="S9" s="545"/>
      <c r="T9" s="545"/>
      <c r="U9" s="545"/>
      <c r="V9" s="545"/>
      <c r="W9" s="544"/>
    </row>
    <row r="10" spans="1:23" ht="30" customHeight="1">
      <c r="A10" s="1271" t="s">
        <v>3550</v>
      </c>
      <c r="B10" s="1279" t="s">
        <v>3720</v>
      </c>
      <c r="C10" s="1271" t="s">
        <v>43</v>
      </c>
      <c r="D10" s="1272"/>
      <c r="E10" s="1272"/>
      <c r="F10" s="1272"/>
      <c r="G10" s="1272"/>
      <c r="H10" s="1272"/>
      <c r="I10" s="1272"/>
      <c r="J10" s="1272"/>
      <c r="K10" s="1272"/>
      <c r="L10" s="1272"/>
      <c r="M10" s="1272"/>
      <c r="N10" s="1272"/>
      <c r="O10" s="1272"/>
      <c r="P10" s="1272"/>
      <c r="Q10" s="1272"/>
      <c r="R10" s="1272"/>
      <c r="S10" s="1272"/>
      <c r="T10" s="1272"/>
      <c r="U10" s="1272"/>
      <c r="V10" s="1273"/>
      <c r="W10" s="1264" t="s">
        <v>102</v>
      </c>
    </row>
    <row r="11" spans="1:23" ht="20.25" customHeight="1">
      <c r="A11" s="1295"/>
      <c r="B11" s="1297"/>
      <c r="C11" s="1287" t="s">
        <v>3665</v>
      </c>
      <c r="D11" s="1288"/>
      <c r="E11" s="1288"/>
      <c r="F11" s="1288"/>
      <c r="G11" s="1288"/>
      <c r="H11" s="1288"/>
      <c r="I11" s="1288"/>
      <c r="J11" s="1288"/>
      <c r="K11" s="1288"/>
      <c r="L11" s="1289">
        <v>49780</v>
      </c>
      <c r="M11" s="1290"/>
      <c r="N11" s="1290"/>
      <c r="O11" s="1288" t="s">
        <v>3719</v>
      </c>
      <c r="P11" s="1288"/>
      <c r="Q11" s="1288"/>
      <c r="R11" s="1288"/>
      <c r="S11" s="1288"/>
      <c r="T11" s="1288"/>
      <c r="U11" s="1288"/>
      <c r="V11" s="1291"/>
      <c r="W11" s="1265"/>
    </row>
    <row r="12" spans="1:23" ht="20.25" customHeight="1">
      <c r="A12" s="1296"/>
      <c r="B12" s="1298"/>
      <c r="C12" s="1292" t="s">
        <v>3665</v>
      </c>
      <c r="D12" s="1260"/>
      <c r="E12" s="1260"/>
      <c r="F12" s="1260"/>
      <c r="G12" s="1260"/>
      <c r="H12" s="1260"/>
      <c r="I12" s="1260"/>
      <c r="J12" s="1260"/>
      <c r="K12" s="1260"/>
      <c r="L12" s="1293">
        <v>6220</v>
      </c>
      <c r="M12" s="1294"/>
      <c r="N12" s="1294"/>
      <c r="O12" s="1260" t="s">
        <v>3718</v>
      </c>
      <c r="P12" s="1260"/>
      <c r="Q12" s="1260"/>
      <c r="R12" s="1260"/>
      <c r="S12" s="1260"/>
      <c r="T12" s="1260"/>
      <c r="U12" s="1260"/>
      <c r="V12" s="1261"/>
      <c r="W12" s="1266"/>
    </row>
    <row r="13" spans="1:23" ht="25.5" customHeight="1">
      <c r="A13" s="538"/>
      <c r="B13" s="538"/>
      <c r="C13" s="538"/>
      <c r="D13" s="539"/>
      <c r="E13" s="539"/>
      <c r="F13" s="539"/>
      <c r="G13" s="539"/>
      <c r="H13" s="537"/>
      <c r="I13" s="537"/>
      <c r="J13" s="537"/>
      <c r="K13" s="537"/>
      <c r="L13" s="538"/>
      <c r="M13" s="537"/>
      <c r="N13" s="537"/>
      <c r="O13" s="537"/>
      <c r="P13" s="537"/>
      <c r="Q13" s="536"/>
      <c r="R13" s="536"/>
      <c r="S13" s="536"/>
      <c r="T13" s="536"/>
      <c r="U13" s="536"/>
      <c r="V13" s="536"/>
      <c r="W13" s="543"/>
    </row>
    <row r="14" spans="1:23" ht="30" customHeight="1">
      <c r="A14" s="1271" t="s">
        <v>3513</v>
      </c>
      <c r="B14" s="1279" t="s">
        <v>3717</v>
      </c>
      <c r="C14" s="1267" t="s">
        <v>3512</v>
      </c>
      <c r="D14" s="1268"/>
      <c r="E14" s="1268"/>
      <c r="F14" s="1268"/>
      <c r="G14" s="1268"/>
      <c r="H14" s="1269">
        <v>1740</v>
      </c>
      <c r="I14" s="1269"/>
      <c r="J14" s="1269"/>
      <c r="K14" s="1269"/>
      <c r="L14" s="1270"/>
      <c r="M14" s="1267" t="s">
        <v>3511</v>
      </c>
      <c r="N14" s="1268"/>
      <c r="O14" s="1268"/>
      <c r="P14" s="1268"/>
      <c r="Q14" s="1268"/>
      <c r="R14" s="1269">
        <v>1200</v>
      </c>
      <c r="S14" s="1269"/>
      <c r="T14" s="1269"/>
      <c r="U14" s="1269"/>
      <c r="V14" s="1270"/>
      <c r="W14" s="1252" t="s">
        <v>3510</v>
      </c>
    </row>
    <row r="15" spans="1:23" ht="30" customHeight="1">
      <c r="A15" s="1277"/>
      <c r="B15" s="1280"/>
      <c r="C15" s="1267" t="s">
        <v>3509</v>
      </c>
      <c r="D15" s="1268"/>
      <c r="E15" s="1268"/>
      <c r="F15" s="1268"/>
      <c r="G15" s="1268"/>
      <c r="H15" s="1269">
        <v>1550</v>
      </c>
      <c r="I15" s="1269"/>
      <c r="J15" s="1269"/>
      <c r="K15" s="1269"/>
      <c r="L15" s="1270"/>
      <c r="M15" s="1267" t="s">
        <v>3508</v>
      </c>
      <c r="N15" s="1268"/>
      <c r="O15" s="1268"/>
      <c r="P15" s="1268"/>
      <c r="Q15" s="1268"/>
      <c r="R15" s="1269">
        <v>110</v>
      </c>
      <c r="S15" s="1269"/>
      <c r="T15" s="1269"/>
      <c r="U15" s="1269"/>
      <c r="V15" s="1270"/>
      <c r="W15" s="1252"/>
    </row>
    <row r="16" spans="1:23" ht="30" customHeight="1">
      <c r="A16" s="1278"/>
      <c r="B16" s="1281"/>
      <c r="C16" s="1267" t="s">
        <v>3507</v>
      </c>
      <c r="D16" s="1268"/>
      <c r="E16" s="1268"/>
      <c r="F16" s="1268"/>
      <c r="G16" s="1268"/>
      <c r="H16" s="1269">
        <v>1530</v>
      </c>
      <c r="I16" s="1269"/>
      <c r="J16" s="1269"/>
      <c r="K16" s="1269"/>
      <c r="L16" s="1270"/>
      <c r="M16" s="1274"/>
      <c r="N16" s="1275"/>
      <c r="O16" s="1275"/>
      <c r="P16" s="1275"/>
      <c r="Q16" s="1275"/>
      <c r="R16" s="1275"/>
      <c r="S16" s="1275"/>
      <c r="T16" s="1275"/>
      <c r="U16" s="1275"/>
      <c r="V16" s="1276"/>
      <c r="W16" s="1252"/>
    </row>
    <row r="17" spans="1:23" ht="25.5" customHeight="1">
      <c r="A17" s="538"/>
      <c r="B17" s="538"/>
      <c r="C17" s="538"/>
      <c r="D17" s="539"/>
      <c r="E17" s="539"/>
      <c r="F17" s="539"/>
      <c r="G17" s="539"/>
      <c r="H17" s="537"/>
      <c r="I17" s="537"/>
      <c r="J17" s="537"/>
      <c r="K17" s="537"/>
      <c r="L17" s="538"/>
      <c r="M17" s="537"/>
      <c r="N17" s="537"/>
      <c r="O17" s="537"/>
      <c r="P17" s="537"/>
      <c r="Q17" s="536"/>
      <c r="R17" s="536"/>
      <c r="S17" s="536"/>
      <c r="T17" s="536"/>
      <c r="U17" s="536"/>
      <c r="V17" s="536"/>
      <c r="W17" s="543"/>
    </row>
    <row r="18" spans="1:23" ht="30" customHeight="1">
      <c r="A18" s="535" t="s">
        <v>3549</v>
      </c>
      <c r="B18" s="534" t="s">
        <v>3716</v>
      </c>
      <c r="C18" s="1249">
        <v>30260</v>
      </c>
      <c r="D18" s="1249"/>
      <c r="E18" s="1249"/>
      <c r="F18" s="1249"/>
      <c r="G18" s="1249"/>
      <c r="H18" s="1249"/>
      <c r="I18" s="1249"/>
      <c r="J18" s="1249"/>
      <c r="K18" s="1249"/>
      <c r="L18" s="1249"/>
      <c r="M18" s="1249"/>
      <c r="N18" s="1249"/>
      <c r="O18" s="1249"/>
      <c r="P18" s="1249"/>
      <c r="Q18" s="1249"/>
      <c r="R18" s="1249"/>
      <c r="S18" s="1249"/>
      <c r="T18" s="1249"/>
      <c r="U18" s="1249"/>
      <c r="V18" s="1250"/>
      <c r="W18" s="533" t="s">
        <v>3495</v>
      </c>
    </row>
    <row r="19" spans="1:23" ht="25.5" customHeight="1">
      <c r="A19" s="538"/>
      <c r="B19" s="538"/>
      <c r="C19" s="538"/>
      <c r="D19" s="539"/>
      <c r="E19" s="539"/>
      <c r="F19" s="539"/>
      <c r="G19" s="539"/>
      <c r="H19" s="537"/>
      <c r="I19" s="537"/>
      <c r="J19" s="537"/>
      <c r="K19" s="537"/>
      <c r="L19" s="538"/>
      <c r="M19" s="537"/>
      <c r="N19" s="537"/>
      <c r="O19" s="537"/>
      <c r="P19" s="537"/>
      <c r="Q19" s="536"/>
      <c r="R19" s="536"/>
      <c r="S19" s="536"/>
      <c r="T19" s="536"/>
      <c r="U19" s="536"/>
      <c r="V19" s="536"/>
      <c r="W19" s="543"/>
    </row>
    <row r="20" spans="1:23" ht="30" customHeight="1">
      <c r="A20" s="535" t="s">
        <v>3505</v>
      </c>
      <c r="B20" s="534" t="s">
        <v>3654</v>
      </c>
      <c r="C20" s="1302">
        <v>6080</v>
      </c>
      <c r="D20" s="1302"/>
      <c r="E20" s="1302"/>
      <c r="F20" s="1302"/>
      <c r="G20" s="1302"/>
      <c r="H20" s="1302"/>
      <c r="I20" s="1302"/>
      <c r="J20" s="1302"/>
      <c r="K20" s="1302"/>
      <c r="L20" s="1302"/>
      <c r="M20" s="1302"/>
      <c r="N20" s="1302"/>
      <c r="O20" s="1302"/>
      <c r="P20" s="1302"/>
      <c r="Q20" s="1302"/>
      <c r="R20" s="1302"/>
      <c r="S20" s="1302"/>
      <c r="T20" s="1302"/>
      <c r="U20" s="1302"/>
      <c r="V20" s="1303"/>
      <c r="W20" s="533" t="s">
        <v>3495</v>
      </c>
    </row>
    <row r="21" spans="1:23" ht="25.5" customHeight="1">
      <c r="A21" s="538"/>
      <c r="B21" s="538"/>
      <c r="C21" s="538"/>
      <c r="D21" s="539"/>
      <c r="E21" s="539"/>
      <c r="F21" s="539"/>
      <c r="G21" s="539"/>
      <c r="H21" s="537"/>
      <c r="I21" s="537"/>
      <c r="J21" s="537"/>
      <c r="K21" s="537"/>
      <c r="L21" s="538"/>
      <c r="M21" s="537"/>
      <c r="N21" s="537"/>
      <c r="O21" s="537"/>
      <c r="P21" s="537"/>
      <c r="Q21" s="536"/>
      <c r="R21" s="536"/>
      <c r="S21" s="536"/>
      <c r="T21" s="536"/>
      <c r="U21" s="536"/>
      <c r="V21" s="536"/>
      <c r="W21" s="540"/>
    </row>
    <row r="22" spans="1:23" ht="30" customHeight="1">
      <c r="A22" s="535" t="s">
        <v>3548</v>
      </c>
      <c r="B22" s="534" t="s">
        <v>3715</v>
      </c>
      <c r="C22" s="1249">
        <v>76230</v>
      </c>
      <c r="D22" s="1249"/>
      <c r="E22" s="1249"/>
      <c r="F22" s="1249"/>
      <c r="G22" s="1249"/>
      <c r="H22" s="1249"/>
      <c r="I22" s="1249"/>
      <c r="J22" s="1249"/>
      <c r="K22" s="1249"/>
      <c r="L22" s="1249"/>
      <c r="M22" s="1249"/>
      <c r="N22" s="1249"/>
      <c r="O22" s="1249"/>
      <c r="P22" s="1249"/>
      <c r="Q22" s="1249"/>
      <c r="R22" s="1249"/>
      <c r="S22" s="1249"/>
      <c r="T22" s="1249"/>
      <c r="U22" s="1249"/>
      <c r="V22" s="1250"/>
      <c r="W22" s="533" t="s">
        <v>3495</v>
      </c>
    </row>
    <row r="23" spans="1:23" ht="25.5" customHeight="1">
      <c r="A23" s="538"/>
      <c r="B23" s="538"/>
      <c r="C23" s="538"/>
      <c r="D23" s="539"/>
      <c r="E23" s="539"/>
      <c r="F23" s="539"/>
      <c r="G23" s="539"/>
      <c r="H23" s="537"/>
      <c r="I23" s="537"/>
      <c r="J23" s="537"/>
      <c r="K23" s="537"/>
      <c r="L23" s="538"/>
      <c r="M23" s="537"/>
      <c r="N23" s="537"/>
      <c r="O23" s="537"/>
      <c r="P23" s="537"/>
      <c r="Q23" s="536"/>
      <c r="R23" s="536"/>
      <c r="S23" s="536"/>
      <c r="T23" s="536"/>
      <c r="U23" s="536"/>
      <c r="V23" s="536"/>
      <c r="W23" s="540"/>
    </row>
    <row r="24" spans="1:23" ht="18" customHeight="1">
      <c r="A24" s="1271" t="s">
        <v>3503</v>
      </c>
      <c r="B24" s="1279" t="s">
        <v>3650</v>
      </c>
      <c r="C24" s="1255" t="s">
        <v>3502</v>
      </c>
      <c r="D24" s="1256"/>
      <c r="E24" s="1256"/>
      <c r="F24" s="1256"/>
      <c r="G24" s="1256"/>
      <c r="H24" s="1256"/>
      <c r="I24" s="1256"/>
      <c r="J24" s="1256"/>
      <c r="K24" s="1256"/>
      <c r="L24" s="1259">
        <v>456000</v>
      </c>
      <c r="M24" s="1259"/>
      <c r="N24" s="1259"/>
      <c r="O24" s="1259"/>
      <c r="P24" s="542"/>
      <c r="Q24" s="542"/>
      <c r="R24" s="542"/>
      <c r="S24" s="542"/>
      <c r="T24" s="542"/>
      <c r="U24" s="542"/>
      <c r="V24" s="541"/>
      <c r="W24" s="1252" t="s">
        <v>3714</v>
      </c>
    </row>
    <row r="25" spans="1:23" ht="18" customHeight="1">
      <c r="A25" s="1277"/>
      <c r="B25" s="1280"/>
      <c r="C25" s="1257"/>
      <c r="D25" s="1258"/>
      <c r="E25" s="1258"/>
      <c r="F25" s="1258"/>
      <c r="G25" s="1258"/>
      <c r="H25" s="1258"/>
      <c r="I25" s="1258"/>
      <c r="J25" s="1258"/>
      <c r="K25" s="1258"/>
      <c r="L25" s="1253" t="s">
        <v>3653</v>
      </c>
      <c r="M25" s="1253"/>
      <c r="N25" s="1253"/>
      <c r="O25" s="1253"/>
      <c r="P25" s="1253"/>
      <c r="Q25" s="1253"/>
      <c r="R25" s="1253"/>
      <c r="S25" s="1253"/>
      <c r="T25" s="1253"/>
      <c r="U25" s="1253"/>
      <c r="V25" s="1254"/>
      <c r="W25" s="1252"/>
    </row>
    <row r="26" spans="1:23" ht="18" customHeight="1">
      <c r="A26" s="1277"/>
      <c r="B26" s="1280"/>
      <c r="C26" s="1255" t="s">
        <v>3501</v>
      </c>
      <c r="D26" s="1256"/>
      <c r="E26" s="1256"/>
      <c r="F26" s="1256"/>
      <c r="G26" s="1256"/>
      <c r="H26" s="1256"/>
      <c r="I26" s="1256"/>
      <c r="J26" s="1256"/>
      <c r="K26" s="1256"/>
      <c r="L26" s="1259">
        <v>760000</v>
      </c>
      <c r="M26" s="1259"/>
      <c r="N26" s="1259"/>
      <c r="O26" s="1259"/>
      <c r="P26" s="542"/>
      <c r="Q26" s="542"/>
      <c r="R26" s="542"/>
      <c r="S26" s="542"/>
      <c r="T26" s="542"/>
      <c r="U26" s="542"/>
      <c r="V26" s="541"/>
      <c r="W26" s="1252"/>
    </row>
    <row r="27" spans="1:23" ht="18" customHeight="1">
      <c r="A27" s="1277"/>
      <c r="B27" s="1280"/>
      <c r="C27" s="1257"/>
      <c r="D27" s="1258"/>
      <c r="E27" s="1258"/>
      <c r="F27" s="1258"/>
      <c r="G27" s="1258"/>
      <c r="H27" s="1258"/>
      <c r="I27" s="1258"/>
      <c r="J27" s="1258"/>
      <c r="K27" s="1258"/>
      <c r="L27" s="1253" t="s">
        <v>3653</v>
      </c>
      <c r="M27" s="1253"/>
      <c r="N27" s="1253"/>
      <c r="O27" s="1253"/>
      <c r="P27" s="1253"/>
      <c r="Q27" s="1253"/>
      <c r="R27" s="1253"/>
      <c r="S27" s="1253"/>
      <c r="T27" s="1253"/>
      <c r="U27" s="1253"/>
      <c r="V27" s="1254"/>
      <c r="W27" s="1252"/>
    </row>
    <row r="28" spans="1:23" ht="18" customHeight="1">
      <c r="A28" s="1277"/>
      <c r="B28" s="1280"/>
      <c r="C28" s="1255" t="s">
        <v>3500</v>
      </c>
      <c r="D28" s="1256"/>
      <c r="E28" s="1256"/>
      <c r="F28" s="1256"/>
      <c r="G28" s="1256"/>
      <c r="H28" s="1256"/>
      <c r="I28" s="1256"/>
      <c r="J28" s="1256"/>
      <c r="K28" s="1256"/>
      <c r="L28" s="1259">
        <v>1065000</v>
      </c>
      <c r="M28" s="1259"/>
      <c r="N28" s="1259"/>
      <c r="O28" s="1259"/>
      <c r="P28" s="542"/>
      <c r="Q28" s="542"/>
      <c r="R28" s="542"/>
      <c r="S28" s="542"/>
      <c r="T28" s="542"/>
      <c r="U28" s="542"/>
      <c r="V28" s="541"/>
      <c r="W28" s="1252"/>
    </row>
    <row r="29" spans="1:23" ht="18" customHeight="1">
      <c r="A29" s="1278"/>
      <c r="B29" s="1281"/>
      <c r="C29" s="1257"/>
      <c r="D29" s="1258"/>
      <c r="E29" s="1258"/>
      <c r="F29" s="1258"/>
      <c r="G29" s="1258"/>
      <c r="H29" s="1258"/>
      <c r="I29" s="1258"/>
      <c r="J29" s="1258"/>
      <c r="K29" s="1258"/>
      <c r="L29" s="1253" t="s">
        <v>3653</v>
      </c>
      <c r="M29" s="1253"/>
      <c r="N29" s="1253"/>
      <c r="O29" s="1253"/>
      <c r="P29" s="1253"/>
      <c r="Q29" s="1253"/>
      <c r="R29" s="1253"/>
      <c r="S29" s="1253"/>
      <c r="T29" s="1253"/>
      <c r="U29" s="1253"/>
      <c r="V29" s="1254"/>
      <c r="W29" s="1252"/>
    </row>
    <row r="30" spans="1:23" ht="25.5" customHeight="1">
      <c r="A30" s="538"/>
      <c r="B30" s="538"/>
      <c r="C30" s="538"/>
      <c r="D30" s="539"/>
      <c r="E30" s="539"/>
      <c r="F30" s="539"/>
      <c r="G30" s="539"/>
      <c r="H30" s="537"/>
      <c r="I30" s="537"/>
      <c r="J30" s="537"/>
      <c r="K30" s="537"/>
      <c r="L30" s="538"/>
      <c r="M30" s="536"/>
      <c r="N30" s="537"/>
      <c r="O30" s="537"/>
      <c r="P30" s="537"/>
      <c r="Q30" s="536"/>
      <c r="R30" s="536"/>
      <c r="S30" s="536"/>
      <c r="T30" s="536"/>
      <c r="U30" s="536"/>
      <c r="V30" s="536"/>
      <c r="W30" s="540"/>
    </row>
    <row r="31" spans="1:23" ht="30" customHeight="1">
      <c r="A31" s="535" t="s">
        <v>3547</v>
      </c>
      <c r="B31" s="534" t="s">
        <v>3713</v>
      </c>
      <c r="C31" s="1262">
        <v>80000</v>
      </c>
      <c r="D31" s="1262"/>
      <c r="E31" s="1262"/>
      <c r="F31" s="1262"/>
      <c r="G31" s="1262"/>
      <c r="H31" s="1262"/>
      <c r="I31" s="1262"/>
      <c r="J31" s="1262"/>
      <c r="K31" s="1262"/>
      <c r="L31" s="1262"/>
      <c r="M31" s="1262"/>
      <c r="N31" s="1262"/>
      <c r="O31" s="1262"/>
      <c r="P31" s="1262"/>
      <c r="Q31" s="1262"/>
      <c r="R31" s="1262"/>
      <c r="S31" s="1262"/>
      <c r="T31" s="1262"/>
      <c r="U31" s="1262"/>
      <c r="V31" s="1263"/>
      <c r="W31" s="533" t="s">
        <v>3495</v>
      </c>
    </row>
    <row r="32" spans="1:23" ht="25.5" customHeight="1">
      <c r="A32" s="538"/>
      <c r="B32" s="538"/>
      <c r="C32" s="538"/>
      <c r="D32" s="539"/>
      <c r="E32" s="539"/>
      <c r="F32" s="539"/>
      <c r="G32" s="539"/>
      <c r="H32" s="537"/>
      <c r="I32" s="537"/>
      <c r="J32" s="537"/>
      <c r="K32" s="537"/>
      <c r="L32" s="538"/>
      <c r="M32" s="536"/>
      <c r="N32" s="537"/>
      <c r="O32" s="537"/>
      <c r="P32" s="537"/>
      <c r="Q32" s="536"/>
      <c r="R32" s="536"/>
      <c r="S32" s="536"/>
      <c r="T32" s="536"/>
      <c r="U32" s="536"/>
      <c r="V32" s="536"/>
      <c r="W32" s="531"/>
    </row>
    <row r="33" spans="1:23" ht="30" customHeight="1">
      <c r="A33" s="535" t="s">
        <v>3546</v>
      </c>
      <c r="B33" s="534" t="s">
        <v>3712</v>
      </c>
      <c r="C33" s="1249">
        <v>48420</v>
      </c>
      <c r="D33" s="1249"/>
      <c r="E33" s="1249"/>
      <c r="F33" s="1249"/>
      <c r="G33" s="1249"/>
      <c r="H33" s="1249"/>
      <c r="I33" s="1249"/>
      <c r="J33" s="1249"/>
      <c r="K33" s="1249"/>
      <c r="L33" s="1249"/>
      <c r="M33" s="1249"/>
      <c r="N33" s="1249"/>
      <c r="O33" s="1249"/>
      <c r="P33" s="1249"/>
      <c r="Q33" s="1249"/>
      <c r="R33" s="1249"/>
      <c r="S33" s="1249"/>
      <c r="T33" s="1249"/>
      <c r="U33" s="1249"/>
      <c r="V33" s="1250"/>
      <c r="W33" s="533" t="s">
        <v>3495</v>
      </c>
    </row>
    <row r="34" spans="1:23" ht="25.5" customHeight="1">
      <c r="A34" s="538"/>
      <c r="B34" s="538"/>
      <c r="C34" s="538"/>
      <c r="D34" s="539"/>
      <c r="E34" s="539"/>
      <c r="F34" s="539"/>
      <c r="G34" s="539"/>
      <c r="H34" s="537"/>
      <c r="I34" s="537"/>
      <c r="J34" s="537"/>
      <c r="K34" s="537"/>
      <c r="L34" s="538"/>
      <c r="M34" s="536"/>
      <c r="N34" s="537"/>
      <c r="O34" s="537"/>
      <c r="P34" s="537"/>
      <c r="Q34" s="536"/>
      <c r="R34" s="536"/>
      <c r="S34" s="536"/>
      <c r="T34" s="536"/>
      <c r="U34" s="536"/>
      <c r="V34" s="536"/>
      <c r="W34" s="531" t="s">
        <v>3649</v>
      </c>
    </row>
    <row r="35" spans="1:23" s="608" customFormat="1" ht="30" customHeight="1">
      <c r="A35" s="535" t="s">
        <v>3545</v>
      </c>
      <c r="B35" s="440" t="s">
        <v>3651</v>
      </c>
      <c r="C35" s="1249">
        <v>120000</v>
      </c>
      <c r="D35" s="1249"/>
      <c r="E35" s="1249"/>
      <c r="F35" s="1249"/>
      <c r="G35" s="1249"/>
      <c r="H35" s="1249"/>
      <c r="I35" s="1249"/>
      <c r="J35" s="1249"/>
      <c r="K35" s="1249"/>
      <c r="L35" s="1249"/>
      <c r="M35" s="1249"/>
      <c r="N35" s="1249"/>
      <c r="O35" s="1249"/>
      <c r="P35" s="1249"/>
      <c r="Q35" s="1249"/>
      <c r="R35" s="1249"/>
      <c r="S35" s="1249"/>
      <c r="T35" s="1249"/>
      <c r="U35" s="1249"/>
      <c r="V35" s="1249"/>
      <c r="W35" s="606" t="s">
        <v>3711</v>
      </c>
    </row>
    <row r="36" spans="1:23" ht="25.5" customHeight="1">
      <c r="A36" s="538"/>
      <c r="B36" s="538"/>
      <c r="C36" s="538"/>
      <c r="D36" s="539"/>
      <c r="E36" s="539"/>
      <c r="F36" s="539"/>
      <c r="G36" s="539"/>
      <c r="H36" s="537"/>
      <c r="I36" s="537"/>
      <c r="J36" s="537"/>
      <c r="K36" s="537"/>
      <c r="L36" s="538"/>
      <c r="M36" s="536"/>
      <c r="N36" s="537"/>
      <c r="O36" s="537"/>
      <c r="P36" s="537"/>
      <c r="Q36" s="536"/>
      <c r="R36" s="536"/>
      <c r="S36" s="536"/>
      <c r="T36" s="536"/>
      <c r="U36" s="536"/>
      <c r="V36" s="536"/>
      <c r="W36" s="531" t="s">
        <v>3649</v>
      </c>
    </row>
    <row r="37" spans="1:23" ht="30" customHeight="1">
      <c r="A37" s="535" t="s">
        <v>3544</v>
      </c>
      <c r="B37" s="534" t="s">
        <v>3648</v>
      </c>
      <c r="C37" s="1249">
        <v>75000</v>
      </c>
      <c r="D37" s="1249"/>
      <c r="E37" s="1249"/>
      <c r="F37" s="1249"/>
      <c r="G37" s="1249"/>
      <c r="H37" s="1249"/>
      <c r="I37" s="1249"/>
      <c r="J37" s="1249"/>
      <c r="K37" s="1249"/>
      <c r="L37" s="1249"/>
      <c r="M37" s="1249"/>
      <c r="N37" s="1249"/>
      <c r="O37" s="1249"/>
      <c r="P37" s="1249"/>
      <c r="Q37" s="1249"/>
      <c r="R37" s="1249"/>
      <c r="S37" s="1249"/>
      <c r="T37" s="1249"/>
      <c r="U37" s="1249"/>
      <c r="V37" s="1250"/>
      <c r="W37" s="533" t="s">
        <v>3495</v>
      </c>
    </row>
    <row r="38" spans="1:23" ht="25.5" customHeight="1">
      <c r="A38" s="1251"/>
      <c r="B38" s="1251"/>
      <c r="C38" s="1251"/>
      <c r="D38" s="1251"/>
      <c r="E38" s="1251"/>
      <c r="F38" s="1251"/>
      <c r="G38" s="1251"/>
      <c r="H38" s="1251"/>
      <c r="I38" s="1251"/>
      <c r="J38" s="1251"/>
      <c r="K38" s="1251"/>
      <c r="L38" s="1251"/>
      <c r="M38" s="1251"/>
      <c r="N38" s="1251"/>
      <c r="O38" s="1251"/>
      <c r="P38" s="1251"/>
      <c r="Q38" s="1251"/>
      <c r="R38" s="1251"/>
      <c r="S38" s="1251"/>
      <c r="T38" s="1251"/>
      <c r="U38" s="1251"/>
      <c r="V38" s="1251"/>
      <c r="W38" s="1251"/>
    </row>
    <row r="39" spans="1:23" ht="25.5" customHeight="1">
      <c r="A39" s="1251" t="s">
        <v>3710</v>
      </c>
      <c r="B39" s="1251"/>
      <c r="C39" s="1251"/>
      <c r="D39" s="1251"/>
      <c r="E39" s="1251"/>
      <c r="F39" s="1251"/>
      <c r="G39" s="1251"/>
      <c r="H39" s="1251"/>
      <c r="I39" s="1251"/>
      <c r="J39" s="1251"/>
      <c r="K39" s="1251"/>
      <c r="L39" s="1251"/>
      <c r="M39" s="1251"/>
      <c r="N39" s="1251"/>
      <c r="O39" s="1251"/>
      <c r="P39" s="1251"/>
      <c r="Q39" s="1251"/>
      <c r="R39" s="1251"/>
      <c r="S39" s="1251"/>
      <c r="T39" s="1251"/>
      <c r="U39" s="1251"/>
      <c r="V39" s="1251"/>
      <c r="W39" s="1251"/>
    </row>
    <row r="40" spans="1:23" ht="25.5" customHeight="1">
      <c r="A40" s="523" t="s">
        <v>3709</v>
      </c>
    </row>
  </sheetData>
  <sheetProtection algorithmName="SHA-512" hashValue="h3fCUBjvCuO1ZQiC5QVLpRlTbYrFq8eQaDwD5Aw9F1WZXz8wm1nUmDgf5n9NO95+fykNr/r+5M6t+eYq+n/QlA==" saltValue="Z43Zd17lBjD4E12YRaP9Hw==" spinCount="100000" sheet="1" objects="1" scenarios="1" selectLockedCells="1" selectUnlockedCells="1"/>
  <mergeCells count="60">
    <mergeCell ref="A14:A16"/>
    <mergeCell ref="B14:B16"/>
    <mergeCell ref="C18:V18"/>
    <mergeCell ref="C20:V20"/>
    <mergeCell ref="C22:V22"/>
    <mergeCell ref="H16:L16"/>
    <mergeCell ref="C6:C8"/>
    <mergeCell ref="A10:A12"/>
    <mergeCell ref="B10:B12"/>
    <mergeCell ref="C16:G16"/>
    <mergeCell ref="A39:W39"/>
    <mergeCell ref="M14:Q14"/>
    <mergeCell ref="R14:V14"/>
    <mergeCell ref="A24:A29"/>
    <mergeCell ref="B24:B29"/>
    <mergeCell ref="C24:K25"/>
    <mergeCell ref="E7:I7"/>
    <mergeCell ref="K7:R7"/>
    <mergeCell ref="M8:V8"/>
    <mergeCell ref="W3:W8"/>
    <mergeCell ref="E4:I4"/>
    <mergeCell ref="K4:R4"/>
    <mergeCell ref="M5:V5"/>
    <mergeCell ref="M16:V16"/>
    <mergeCell ref="C14:G14"/>
    <mergeCell ref="H14:L14"/>
    <mergeCell ref="A3:A8"/>
    <mergeCell ref="B3:B8"/>
    <mergeCell ref="C3:C5"/>
    <mergeCell ref="E3:I3"/>
    <mergeCell ref="K3:R3"/>
    <mergeCell ref="E6:I6"/>
    <mergeCell ref="K6:R6"/>
    <mergeCell ref="C11:K11"/>
    <mergeCell ref="L11:N11"/>
    <mergeCell ref="O11:V11"/>
    <mergeCell ref="C12:K12"/>
    <mergeCell ref="L12:N12"/>
    <mergeCell ref="O12:V12"/>
    <mergeCell ref="C31:V31"/>
    <mergeCell ref="C33:V33"/>
    <mergeCell ref="C35:V35"/>
    <mergeCell ref="W10:W12"/>
    <mergeCell ref="W14:W16"/>
    <mergeCell ref="C15:G15"/>
    <mergeCell ref="H15:L15"/>
    <mergeCell ref="M15:Q15"/>
    <mergeCell ref="R15:V15"/>
    <mergeCell ref="C10:V10"/>
    <mergeCell ref="L24:O24"/>
    <mergeCell ref="C37:V37"/>
    <mergeCell ref="A38:W38"/>
    <mergeCell ref="W24:W29"/>
    <mergeCell ref="L25:V25"/>
    <mergeCell ref="C26:K27"/>
    <mergeCell ref="L26:O26"/>
    <mergeCell ref="L27:V27"/>
    <mergeCell ref="C28:K29"/>
    <mergeCell ref="L28:O28"/>
    <mergeCell ref="L29:V29"/>
  </mergeCells>
  <phoneticPr fontId="52"/>
  <printOptions horizontalCentered="1"/>
  <pageMargins left="0.39370078740157483" right="0.39370078740157483" top="0.39370078740157483" bottom="0.39370078740157483" header="0.31496062992125984" footer="0.15748031496062992"/>
  <pageSetup paperSize="9" scale="71"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B20"/>
  <sheetViews>
    <sheetView zoomScaleNormal="100" workbookViewId="0"/>
  </sheetViews>
  <sheetFormatPr defaultColWidth="9" defaultRowHeight="13.2"/>
  <cols>
    <col min="1" max="2" width="9" style="323"/>
    <col min="3" max="3" width="11.33203125" style="323" bestFit="1" customWidth="1"/>
    <col min="4" max="4" width="10.44140625" style="323" customWidth="1"/>
    <col min="5" max="10" width="9" style="323"/>
    <col min="11" max="11" width="11.6640625" style="323" customWidth="1"/>
    <col min="12" max="12" width="10.21875" style="323" customWidth="1"/>
    <col min="13" max="13" width="16.6640625" style="323" customWidth="1"/>
    <col min="14" max="14" width="10.21875" style="323" customWidth="1"/>
    <col min="15" max="17" width="11.33203125" style="323" customWidth="1"/>
    <col min="18" max="18" width="10.44140625" style="323" customWidth="1"/>
    <col min="19" max="20" width="9" style="323"/>
    <col min="21" max="21" width="12.109375" style="323" bestFit="1" customWidth="1"/>
    <col min="22" max="22" width="29.6640625" style="323" bestFit="1" customWidth="1"/>
    <col min="23" max="23" width="17.77734375" style="323" customWidth="1"/>
    <col min="24" max="24" width="17" style="324" customWidth="1"/>
    <col min="25" max="27" width="8.44140625" style="324" customWidth="1"/>
    <col min="28" max="16384" width="9" style="323"/>
  </cols>
  <sheetData>
    <row r="1" spans="2:28">
      <c r="B1" s="335"/>
      <c r="C1" s="335"/>
      <c r="D1" s="1304" t="s">
        <v>602</v>
      </c>
      <c r="E1" s="1304"/>
      <c r="F1" s="1304"/>
      <c r="G1" s="1304"/>
      <c r="H1" s="331"/>
      <c r="I1" s="335"/>
      <c r="J1" s="335"/>
      <c r="K1" s="335"/>
      <c r="L1" s="335"/>
      <c r="R1" s="1306" t="s">
        <v>97</v>
      </c>
      <c r="S1" s="1306"/>
      <c r="T1" s="1306"/>
      <c r="U1" s="1306"/>
      <c r="V1" s="324" t="s">
        <v>601</v>
      </c>
      <c r="W1" s="323" t="s">
        <v>600</v>
      </c>
      <c r="X1" s="1304" t="s">
        <v>599</v>
      </c>
      <c r="Y1" s="1304"/>
      <c r="Z1" s="1304"/>
      <c r="AA1" s="1304"/>
    </row>
    <row r="2" spans="2:28" ht="39.6">
      <c r="B2" s="335" t="s">
        <v>598</v>
      </c>
      <c r="C2" s="335" t="s">
        <v>583</v>
      </c>
      <c r="D2" s="330" t="s">
        <v>597</v>
      </c>
      <c r="E2" s="331" t="s">
        <v>596</v>
      </c>
      <c r="F2" s="331" t="s">
        <v>595</v>
      </c>
      <c r="G2" s="330" t="s">
        <v>594</v>
      </c>
      <c r="H2" s="330" t="s">
        <v>593</v>
      </c>
      <c r="I2" s="324" t="s">
        <v>592</v>
      </c>
      <c r="J2" s="324" t="s">
        <v>591</v>
      </c>
      <c r="K2" s="328" t="s">
        <v>590</v>
      </c>
      <c r="L2" s="328" t="s">
        <v>589</v>
      </c>
      <c r="M2" s="328" t="s">
        <v>588</v>
      </c>
      <c r="N2" s="334" t="s">
        <v>587</v>
      </c>
      <c r="O2" s="333" t="s">
        <v>586</v>
      </c>
      <c r="P2" s="332" t="s">
        <v>585</v>
      </c>
      <c r="Q2" s="559" t="s">
        <v>3566</v>
      </c>
      <c r="R2" s="328" t="s">
        <v>584</v>
      </c>
      <c r="S2" s="1305" t="s">
        <v>583</v>
      </c>
      <c r="T2" s="1305"/>
      <c r="U2" s="323" t="s">
        <v>582</v>
      </c>
      <c r="V2" s="324" t="s">
        <v>581</v>
      </c>
      <c r="W2" s="323" t="s">
        <v>121</v>
      </c>
      <c r="X2" s="331" t="s">
        <v>580</v>
      </c>
      <c r="Y2" s="331" t="s">
        <v>221</v>
      </c>
      <c r="Z2" s="330" t="s">
        <v>220</v>
      </c>
      <c r="AA2" s="330" t="s">
        <v>579</v>
      </c>
      <c r="AB2" s="324" t="s">
        <v>578</v>
      </c>
    </row>
    <row r="3" spans="2:28">
      <c r="B3" s="323">
        <v>0</v>
      </c>
      <c r="C3" s="324" t="s">
        <v>577</v>
      </c>
      <c r="D3" s="323">
        <v>10</v>
      </c>
      <c r="E3" s="323">
        <v>15</v>
      </c>
      <c r="F3" s="323">
        <v>20</v>
      </c>
      <c r="G3" s="323">
        <v>30</v>
      </c>
      <c r="H3" s="323">
        <v>20</v>
      </c>
      <c r="I3" s="324" t="s">
        <v>576</v>
      </c>
      <c r="J3" s="560" t="s">
        <v>3465</v>
      </c>
      <c r="K3" s="324">
        <v>210</v>
      </c>
      <c r="L3" s="324" t="s">
        <v>200</v>
      </c>
      <c r="M3" s="324" t="s">
        <v>575</v>
      </c>
      <c r="N3" s="323">
        <v>0</v>
      </c>
      <c r="O3" s="326">
        <v>0</v>
      </c>
      <c r="P3" s="325">
        <v>0</v>
      </c>
      <c r="Q3" s="325">
        <v>0</v>
      </c>
      <c r="R3" s="324" t="s">
        <v>84</v>
      </c>
      <c r="S3" s="323" t="s">
        <v>574</v>
      </c>
      <c r="T3" s="324" t="s">
        <v>573</v>
      </c>
      <c r="U3" s="323" t="s">
        <v>185</v>
      </c>
      <c r="V3" s="324" t="s">
        <v>561</v>
      </c>
      <c r="W3" s="323" t="s">
        <v>572</v>
      </c>
      <c r="X3" s="324" t="s">
        <v>571</v>
      </c>
      <c r="Y3" s="327">
        <v>0.12</v>
      </c>
      <c r="Z3" s="358">
        <v>7.0000000000000007E-2</v>
      </c>
      <c r="AA3" s="329">
        <v>-0.02</v>
      </c>
    </row>
    <row r="4" spans="2:28">
      <c r="B4" s="323">
        <v>1</v>
      </c>
      <c r="C4" s="324" t="s">
        <v>570</v>
      </c>
      <c r="D4" s="323">
        <v>11</v>
      </c>
      <c r="E4" s="323">
        <v>16</v>
      </c>
      <c r="F4" s="323">
        <v>21</v>
      </c>
      <c r="G4" s="323">
        <v>31</v>
      </c>
      <c r="H4" s="323">
        <v>21</v>
      </c>
      <c r="I4" s="324" t="s">
        <v>569</v>
      </c>
      <c r="J4" s="324"/>
      <c r="K4" s="324">
        <v>211</v>
      </c>
      <c r="L4" s="324" t="s">
        <v>568</v>
      </c>
      <c r="M4" s="324" t="s">
        <v>567</v>
      </c>
      <c r="N4" s="323">
        <v>1</v>
      </c>
      <c r="O4" s="326">
        <v>0</v>
      </c>
      <c r="P4" s="325">
        <v>1</v>
      </c>
      <c r="Q4" s="325">
        <v>1</v>
      </c>
      <c r="R4" s="324" t="s">
        <v>83</v>
      </c>
      <c r="S4" s="323" t="s">
        <v>566</v>
      </c>
      <c r="T4" s="324" t="s">
        <v>565</v>
      </c>
      <c r="U4" s="323" t="s">
        <v>12</v>
      </c>
      <c r="V4" s="328" t="s">
        <v>564</v>
      </c>
      <c r="W4" s="323" t="s">
        <v>563</v>
      </c>
      <c r="X4" s="324" t="s">
        <v>562</v>
      </c>
      <c r="Y4" s="327">
        <v>0.12</v>
      </c>
      <c r="Z4" s="358">
        <v>0.06</v>
      </c>
      <c r="AA4" s="327"/>
      <c r="AB4" s="324" t="s">
        <v>561</v>
      </c>
    </row>
    <row r="5" spans="2:28">
      <c r="B5" s="323">
        <v>2</v>
      </c>
      <c r="C5" s="324" t="s">
        <v>560</v>
      </c>
      <c r="D5" s="323">
        <v>21</v>
      </c>
      <c r="E5" s="323">
        <v>26</v>
      </c>
      <c r="F5" s="323">
        <v>31</v>
      </c>
      <c r="G5" s="323">
        <v>41</v>
      </c>
      <c r="H5" s="323">
        <v>31</v>
      </c>
      <c r="K5" s="323">
        <v>280</v>
      </c>
      <c r="L5" s="324" t="s">
        <v>559</v>
      </c>
      <c r="M5" s="324" t="s">
        <v>558</v>
      </c>
      <c r="N5" s="323">
        <v>2</v>
      </c>
      <c r="O5" s="326">
        <v>46</v>
      </c>
      <c r="P5" s="325">
        <v>2</v>
      </c>
      <c r="Q5" s="325">
        <v>2</v>
      </c>
      <c r="S5" s="323" t="s">
        <v>557</v>
      </c>
      <c r="T5" s="324" t="s">
        <v>556</v>
      </c>
      <c r="V5" s="324" t="s">
        <v>555</v>
      </c>
      <c r="W5" s="323" t="s">
        <v>554</v>
      </c>
      <c r="X5" s="324" t="s">
        <v>553</v>
      </c>
      <c r="Y5" s="327">
        <v>0.11</v>
      </c>
      <c r="Z5" s="358">
        <v>0.06</v>
      </c>
      <c r="AA5" s="327"/>
      <c r="AB5" s="324" t="s">
        <v>552</v>
      </c>
    </row>
    <row r="6" spans="2:28">
      <c r="B6" s="323">
        <v>3</v>
      </c>
      <c r="C6" s="324" t="s">
        <v>551</v>
      </c>
      <c r="D6" s="323">
        <v>31</v>
      </c>
      <c r="E6" s="323">
        <v>36</v>
      </c>
      <c r="F6" s="323">
        <v>41</v>
      </c>
      <c r="G6" s="323">
        <v>51</v>
      </c>
      <c r="H6" s="323">
        <v>41</v>
      </c>
      <c r="K6" s="323">
        <v>350</v>
      </c>
      <c r="L6" s="324" t="s">
        <v>550</v>
      </c>
      <c r="M6" s="324" t="s">
        <v>549</v>
      </c>
      <c r="N6" s="323">
        <v>3</v>
      </c>
      <c r="O6" s="326">
        <v>151</v>
      </c>
      <c r="P6" s="325">
        <v>3</v>
      </c>
      <c r="Q6" s="325">
        <v>3</v>
      </c>
      <c r="S6" s="323" t="s">
        <v>194</v>
      </c>
      <c r="T6" s="324" t="s">
        <v>187</v>
      </c>
      <c r="V6" s="324" t="s">
        <v>548</v>
      </c>
      <c r="W6" s="323" t="s">
        <v>547</v>
      </c>
      <c r="X6" s="324" t="s">
        <v>546</v>
      </c>
      <c r="Y6" s="327">
        <v>0.1</v>
      </c>
      <c r="Z6" s="358">
        <v>0.06</v>
      </c>
      <c r="AA6" s="327"/>
    </row>
    <row r="7" spans="2:28" ht="13.5" customHeight="1">
      <c r="B7" s="323">
        <v>4</v>
      </c>
      <c r="C7" s="324" t="s">
        <v>545</v>
      </c>
      <c r="D7" s="323">
        <v>41</v>
      </c>
      <c r="E7" s="323">
        <v>46</v>
      </c>
      <c r="F7" s="323">
        <v>51</v>
      </c>
      <c r="G7" s="323">
        <v>61</v>
      </c>
      <c r="H7" s="323">
        <v>51</v>
      </c>
      <c r="K7" s="323">
        <v>420</v>
      </c>
      <c r="L7" s="324" t="s">
        <v>544</v>
      </c>
      <c r="M7" s="323" t="s">
        <v>543</v>
      </c>
      <c r="N7" s="324">
        <v>3.5</v>
      </c>
      <c r="O7" s="326">
        <v>241</v>
      </c>
      <c r="P7" s="325">
        <v>3.5</v>
      </c>
      <c r="Q7" s="325">
        <v>4</v>
      </c>
      <c r="W7" s="323" t="s">
        <v>542</v>
      </c>
      <c r="X7" s="324" t="s">
        <v>541</v>
      </c>
      <c r="Y7" s="327">
        <v>0.09</v>
      </c>
      <c r="Z7" s="358">
        <v>0.06</v>
      </c>
      <c r="AA7" s="327"/>
    </row>
    <row r="8" spans="2:28">
      <c r="B8" s="323">
        <v>5</v>
      </c>
      <c r="C8" s="324" t="s">
        <v>540</v>
      </c>
      <c r="D8" s="323">
        <v>51</v>
      </c>
      <c r="E8" s="323">
        <v>61</v>
      </c>
      <c r="F8" s="323">
        <v>61</v>
      </c>
      <c r="G8" s="323">
        <v>71</v>
      </c>
      <c r="H8" s="323">
        <v>61</v>
      </c>
      <c r="K8" s="323">
        <v>490</v>
      </c>
      <c r="L8" s="324" t="s">
        <v>539</v>
      </c>
      <c r="N8" s="323">
        <v>4</v>
      </c>
      <c r="O8" s="326">
        <v>271</v>
      </c>
      <c r="P8" s="325">
        <v>4</v>
      </c>
      <c r="Q8" s="325">
        <v>5</v>
      </c>
      <c r="W8" s="323" t="s">
        <v>538</v>
      </c>
      <c r="X8" s="324" t="s">
        <v>537</v>
      </c>
      <c r="Y8" s="327">
        <v>0.08</v>
      </c>
      <c r="Z8" s="358">
        <v>0.06</v>
      </c>
      <c r="AA8" s="327"/>
    </row>
    <row r="9" spans="2:28">
      <c r="B9" s="323">
        <v>6</v>
      </c>
      <c r="C9" s="324" t="s">
        <v>536</v>
      </c>
      <c r="D9" s="323">
        <v>61</v>
      </c>
      <c r="E9" s="323">
        <v>76</v>
      </c>
      <c r="F9" s="323">
        <v>71</v>
      </c>
      <c r="G9" s="323">
        <v>81</v>
      </c>
      <c r="H9" s="323">
        <v>71</v>
      </c>
      <c r="K9" s="323">
        <v>560</v>
      </c>
      <c r="N9" s="323">
        <v>4.5</v>
      </c>
      <c r="O9" s="326">
        <v>271</v>
      </c>
      <c r="P9" s="325">
        <v>4.5</v>
      </c>
      <c r="Q9" s="325">
        <v>6</v>
      </c>
      <c r="W9" s="323" t="s">
        <v>535</v>
      </c>
      <c r="X9" s="324" t="s">
        <v>534</v>
      </c>
      <c r="Y9" s="327">
        <v>7.0000000000000007E-2</v>
      </c>
      <c r="Z9" s="358">
        <v>0.06</v>
      </c>
      <c r="AA9" s="327"/>
    </row>
    <row r="10" spans="2:28">
      <c r="B10" s="323">
        <v>7</v>
      </c>
      <c r="C10" s="323" t="s">
        <v>533</v>
      </c>
      <c r="D10" s="323">
        <v>71</v>
      </c>
      <c r="E10" s="323">
        <v>91</v>
      </c>
      <c r="F10" s="323">
        <v>81</v>
      </c>
      <c r="G10" s="323">
        <v>91</v>
      </c>
      <c r="H10" s="323">
        <v>81</v>
      </c>
      <c r="K10" s="323">
        <v>630</v>
      </c>
      <c r="N10" s="323">
        <v>5</v>
      </c>
      <c r="O10" s="326">
        <v>271</v>
      </c>
      <c r="P10" s="325">
        <v>5</v>
      </c>
      <c r="Q10" s="325">
        <v>7</v>
      </c>
      <c r="W10" s="323" t="s">
        <v>532</v>
      </c>
      <c r="X10" s="324" t="s">
        <v>531</v>
      </c>
      <c r="Y10" s="327">
        <v>0.06</v>
      </c>
      <c r="Z10" s="358">
        <v>0.06</v>
      </c>
      <c r="AA10" s="327"/>
    </row>
    <row r="11" spans="2:28">
      <c r="B11" s="323">
        <v>8</v>
      </c>
      <c r="D11" s="323">
        <v>81</v>
      </c>
      <c r="E11" s="323">
        <v>106</v>
      </c>
      <c r="F11" s="323">
        <v>91</v>
      </c>
      <c r="G11" s="323">
        <v>101</v>
      </c>
      <c r="H11" s="323">
        <v>91</v>
      </c>
      <c r="K11" s="323">
        <v>700</v>
      </c>
      <c r="N11" s="323">
        <v>5.5</v>
      </c>
      <c r="O11" s="326">
        <v>301</v>
      </c>
      <c r="P11" s="325">
        <v>5.5</v>
      </c>
      <c r="Q11" s="325">
        <v>8</v>
      </c>
      <c r="W11" s="323" t="s">
        <v>530</v>
      </c>
      <c r="X11" s="324" t="s">
        <v>529</v>
      </c>
      <c r="Y11" s="327">
        <v>0.05</v>
      </c>
      <c r="Z11" s="358">
        <v>0.06</v>
      </c>
      <c r="AA11" s="327"/>
    </row>
    <row r="12" spans="2:28">
      <c r="B12" s="323">
        <v>9</v>
      </c>
      <c r="D12" s="323">
        <v>91</v>
      </c>
      <c r="E12" s="323">
        <v>121</v>
      </c>
      <c r="F12" s="323">
        <v>101</v>
      </c>
      <c r="G12" s="323">
        <v>111</v>
      </c>
      <c r="K12" s="323">
        <v>770</v>
      </c>
      <c r="N12" s="323">
        <v>6</v>
      </c>
      <c r="O12" s="326">
        <v>301</v>
      </c>
      <c r="P12" s="325">
        <v>6</v>
      </c>
      <c r="Q12" s="325">
        <v>9</v>
      </c>
      <c r="W12" s="323" t="s">
        <v>528</v>
      </c>
      <c r="X12" s="324" t="s">
        <v>527</v>
      </c>
      <c r="Y12" s="327">
        <v>0.04</v>
      </c>
      <c r="Z12" s="358">
        <v>0.06</v>
      </c>
      <c r="AA12" s="327"/>
    </row>
    <row r="13" spans="2:28">
      <c r="B13" s="323">
        <v>10</v>
      </c>
      <c r="D13" s="323">
        <v>101</v>
      </c>
      <c r="E13" s="323">
        <v>136</v>
      </c>
      <c r="F13" s="323">
        <v>111</v>
      </c>
      <c r="G13" s="323">
        <v>121</v>
      </c>
      <c r="K13" s="323">
        <v>840</v>
      </c>
      <c r="N13" s="323">
        <v>6.5</v>
      </c>
      <c r="O13" s="326">
        <v>451</v>
      </c>
      <c r="P13" s="325">
        <v>6.5</v>
      </c>
      <c r="Q13" s="325">
        <v>10</v>
      </c>
      <c r="W13" s="323" t="s">
        <v>526</v>
      </c>
      <c r="X13" s="324" t="s">
        <v>525</v>
      </c>
      <c r="Y13" s="327">
        <v>0.03</v>
      </c>
      <c r="Z13" s="358">
        <v>0.06</v>
      </c>
      <c r="AA13" s="327"/>
    </row>
    <row r="14" spans="2:28">
      <c r="B14" s="323">
        <v>11</v>
      </c>
      <c r="D14" s="323">
        <v>111</v>
      </c>
      <c r="E14" s="323">
        <v>151</v>
      </c>
      <c r="F14" s="323">
        <v>121</v>
      </c>
      <c r="G14" s="323">
        <v>131</v>
      </c>
      <c r="K14" s="323">
        <v>910</v>
      </c>
      <c r="N14" s="323">
        <v>7</v>
      </c>
      <c r="O14" s="326">
        <v>451</v>
      </c>
      <c r="P14" s="325">
        <v>7</v>
      </c>
      <c r="Q14" s="325">
        <v>11</v>
      </c>
      <c r="W14" s="323" t="s">
        <v>524</v>
      </c>
      <c r="X14" s="324" t="s">
        <v>218</v>
      </c>
      <c r="Y14" s="327">
        <v>0.02</v>
      </c>
      <c r="Z14" s="358">
        <v>0.06</v>
      </c>
      <c r="AA14" s="327"/>
    </row>
    <row r="15" spans="2:28">
      <c r="B15" s="323">
        <v>12</v>
      </c>
      <c r="D15" s="323">
        <v>121</v>
      </c>
      <c r="E15" s="323">
        <v>181</v>
      </c>
      <c r="F15" s="323">
        <v>131</v>
      </c>
      <c r="G15" s="323">
        <v>141</v>
      </c>
      <c r="K15" s="323">
        <v>980</v>
      </c>
      <c r="N15" s="323">
        <v>7.5</v>
      </c>
      <c r="O15" s="326">
        <v>451</v>
      </c>
      <c r="P15" s="325">
        <v>7.5</v>
      </c>
      <c r="Q15" s="325">
        <v>12</v>
      </c>
      <c r="W15" s="323" t="s">
        <v>523</v>
      </c>
      <c r="Z15" s="339"/>
    </row>
    <row r="16" spans="2:28">
      <c r="B16" s="323">
        <v>13</v>
      </c>
      <c r="D16" s="323">
        <v>131</v>
      </c>
      <c r="E16" s="323">
        <v>211</v>
      </c>
      <c r="F16" s="323">
        <v>141</v>
      </c>
      <c r="G16" s="323">
        <v>151</v>
      </c>
      <c r="K16" s="323">
        <v>1050</v>
      </c>
      <c r="N16" s="323">
        <v>8</v>
      </c>
      <c r="O16" s="326">
        <v>451</v>
      </c>
      <c r="P16" s="325">
        <v>8</v>
      </c>
      <c r="Q16" s="325"/>
      <c r="W16" s="323" t="s">
        <v>522</v>
      </c>
    </row>
    <row r="17" spans="2:7">
      <c r="B17" s="323">
        <v>14</v>
      </c>
      <c r="D17" s="323">
        <v>141</v>
      </c>
      <c r="E17" s="323">
        <v>241</v>
      </c>
      <c r="F17" s="323">
        <v>151</v>
      </c>
      <c r="G17" s="323">
        <v>161</v>
      </c>
    </row>
    <row r="18" spans="2:7">
      <c r="B18" s="323">
        <v>15</v>
      </c>
      <c r="D18" s="323">
        <v>151</v>
      </c>
      <c r="E18" s="323">
        <v>271</v>
      </c>
      <c r="F18" s="323">
        <v>161</v>
      </c>
      <c r="G18" s="323">
        <v>171</v>
      </c>
    </row>
    <row r="19" spans="2:7">
      <c r="B19" s="323">
        <v>16</v>
      </c>
      <c r="D19" s="323">
        <v>161</v>
      </c>
      <c r="E19" s="323">
        <v>301</v>
      </c>
      <c r="F19" s="323">
        <v>171</v>
      </c>
    </row>
    <row r="20" spans="2:7">
      <c r="B20" s="323">
        <v>17</v>
      </c>
      <c r="D20" s="323">
        <v>171</v>
      </c>
    </row>
  </sheetData>
  <sheetProtection algorithmName="SHA-512" hashValue="vGQevA5Oc31z7/vZ/S7JMokjQFnRenO+QPdJt+Q//twZxZaHxqhlzggjeGudbSXnjB45cv+uVb76GfCiX2sI1A==" saltValue="Y2+NpPngD5EGDNnfNAPDMw==" spinCount="100000" sheet="1" selectLockedCells="1" selectUnlockedCells="1"/>
  <mergeCells count="4">
    <mergeCell ref="D1:G1"/>
    <mergeCell ref="S2:T2"/>
    <mergeCell ref="R1:U1"/>
    <mergeCell ref="X1:AA1"/>
  </mergeCells>
  <phoneticPr fontId="4"/>
  <pageMargins left="0.7" right="0.7" top="0.75" bottom="0.75" header="0.3" footer="0.3"/>
  <pageSetup paperSize="9" orientation="portrait" r:id="rId1"/>
  <headerFooter>
    <oddHeader>&amp;L【機密性○（取扱制限）】</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C32"/>
  <sheetViews>
    <sheetView view="pageBreakPreview" zoomScaleNormal="100" zoomScaleSheetLayoutView="100" workbookViewId="0"/>
  </sheetViews>
  <sheetFormatPr defaultColWidth="2.44140625" defaultRowHeight="15" customHeight="1"/>
  <cols>
    <col min="1" max="16384" width="2.44140625" style="336"/>
  </cols>
  <sheetData>
    <row r="2" spans="1:11" ht="15" customHeight="1">
      <c r="A2" s="336" t="s">
        <v>643</v>
      </c>
    </row>
    <row r="4" spans="1:11" ht="15" customHeight="1">
      <c r="B4" s="1307" t="s">
        <v>642</v>
      </c>
      <c r="C4" s="1307"/>
      <c r="D4" s="1307"/>
      <c r="E4" s="1307"/>
      <c r="F4" s="1307"/>
      <c r="G4" s="336" t="s">
        <v>641</v>
      </c>
    </row>
    <row r="5" spans="1:11" ht="15" customHeight="1">
      <c r="B5" s="1307" t="s">
        <v>640</v>
      </c>
      <c r="C5" s="1307"/>
      <c r="D5" s="1307"/>
      <c r="E5" s="1307"/>
      <c r="F5" s="1307"/>
      <c r="G5" s="336" t="s">
        <v>639</v>
      </c>
    </row>
    <row r="6" spans="1:11" ht="15" customHeight="1">
      <c r="B6" s="1307" t="s">
        <v>638</v>
      </c>
      <c r="C6" s="1307"/>
      <c r="D6" s="1307"/>
      <c r="E6" s="1307"/>
      <c r="F6" s="1307"/>
      <c r="G6" s="336" t="s">
        <v>637</v>
      </c>
    </row>
    <row r="7" spans="1:11" ht="15" customHeight="1">
      <c r="B7" s="1307" t="s">
        <v>636</v>
      </c>
      <c r="C7" s="1307"/>
      <c r="D7" s="1307"/>
      <c r="E7" s="1307"/>
      <c r="F7" s="1307"/>
      <c r="G7" s="336" t="s">
        <v>635</v>
      </c>
    </row>
    <row r="8" spans="1:11" ht="15" customHeight="1">
      <c r="B8" s="1307" t="s">
        <v>634</v>
      </c>
      <c r="C8" s="1307"/>
      <c r="D8" s="1307"/>
      <c r="E8" s="1307"/>
      <c r="F8" s="1307"/>
      <c r="G8" s="336" t="s">
        <v>633</v>
      </c>
    </row>
    <row r="9" spans="1:11" ht="15" customHeight="1">
      <c r="B9" s="1307" t="s">
        <v>632</v>
      </c>
      <c r="C9" s="1307"/>
      <c r="D9" s="1307"/>
      <c r="E9" s="1307"/>
      <c r="F9" s="1307"/>
      <c r="G9" s="336" t="s">
        <v>631</v>
      </c>
    </row>
    <row r="10" spans="1:11" ht="15" customHeight="1">
      <c r="B10" s="1307" t="s">
        <v>630</v>
      </c>
      <c r="C10" s="1307"/>
      <c r="D10" s="1307"/>
      <c r="E10" s="1307"/>
      <c r="F10" s="1307"/>
      <c r="G10" s="336" t="s">
        <v>629</v>
      </c>
    </row>
    <row r="11" spans="1:11" ht="15" customHeight="1">
      <c r="B11" s="1307" t="s">
        <v>628</v>
      </c>
      <c r="C11" s="1307"/>
      <c r="D11" s="1307"/>
      <c r="E11" s="1307"/>
      <c r="F11" s="1307"/>
      <c r="G11" s="336" t="s">
        <v>627</v>
      </c>
    </row>
    <row r="12" spans="1:11" ht="15" customHeight="1">
      <c r="B12" s="1307" t="s">
        <v>626</v>
      </c>
      <c r="C12" s="1307"/>
      <c r="D12" s="1307"/>
      <c r="E12" s="1307"/>
      <c r="F12" s="1307"/>
      <c r="G12" s="336" t="s">
        <v>625</v>
      </c>
    </row>
    <row r="13" spans="1:11" ht="15" customHeight="1">
      <c r="B13" s="1307"/>
      <c r="C13" s="1307"/>
      <c r="D13" s="1307"/>
      <c r="E13" s="1307"/>
      <c r="F13" s="1307"/>
      <c r="K13" s="336" t="s">
        <v>624</v>
      </c>
    </row>
    <row r="14" spans="1:11" ht="15" customHeight="1">
      <c r="B14" s="1307" t="s">
        <v>623</v>
      </c>
      <c r="C14" s="1307"/>
      <c r="D14" s="1307"/>
      <c r="E14" s="1307"/>
      <c r="F14" s="1307"/>
      <c r="G14" s="336" t="s">
        <v>622</v>
      </c>
    </row>
    <row r="15" spans="1:11" ht="15" customHeight="1">
      <c r="B15" s="1307" t="s">
        <v>621</v>
      </c>
      <c r="C15" s="1307"/>
      <c r="D15" s="1307"/>
      <c r="E15" s="1307"/>
      <c r="F15" s="1307"/>
      <c r="G15" s="336" t="s">
        <v>620</v>
      </c>
    </row>
    <row r="16" spans="1:11" ht="15" customHeight="1">
      <c r="B16" s="1307"/>
      <c r="C16" s="1307"/>
      <c r="D16" s="1307"/>
      <c r="E16" s="1307"/>
      <c r="F16" s="1307"/>
      <c r="K16" s="336" t="s">
        <v>619</v>
      </c>
    </row>
    <row r="17" spans="2:29" ht="15" customHeight="1">
      <c r="B17" s="1307" t="s">
        <v>618</v>
      </c>
      <c r="C17" s="1307"/>
      <c r="D17" s="1307"/>
      <c r="E17" s="1307"/>
      <c r="F17" s="1307"/>
      <c r="G17" s="336" t="s">
        <v>617</v>
      </c>
    </row>
    <row r="18" spans="2:29" ht="15" customHeight="1">
      <c r="B18" s="1307"/>
      <c r="C18" s="1307"/>
      <c r="D18" s="1307"/>
      <c r="E18" s="1307"/>
      <c r="F18" s="1307"/>
      <c r="K18" s="336" t="s">
        <v>616</v>
      </c>
    </row>
    <row r="19" spans="2:29" ht="15" customHeight="1">
      <c r="B19" s="1307"/>
      <c r="C19" s="1307"/>
      <c r="D19" s="1307"/>
      <c r="E19" s="1307"/>
      <c r="F19" s="1307"/>
      <c r="K19" s="336" t="s">
        <v>615</v>
      </c>
    </row>
    <row r="20" spans="2:29" ht="15" customHeight="1">
      <c r="B20" s="1307" t="s">
        <v>614</v>
      </c>
      <c r="C20" s="1307"/>
      <c r="D20" s="1307"/>
      <c r="E20" s="1307"/>
      <c r="F20" s="1307"/>
      <c r="G20" s="336" t="s">
        <v>613</v>
      </c>
    </row>
    <row r="21" spans="2:29" ht="15" customHeight="1">
      <c r="B21" s="1307" t="s">
        <v>612</v>
      </c>
      <c r="C21" s="1307"/>
      <c r="D21" s="1307"/>
      <c r="E21" s="1307"/>
      <c r="F21" s="1307"/>
      <c r="G21" s="336" t="s">
        <v>611</v>
      </c>
    </row>
    <row r="22" spans="2:29" ht="15" customHeight="1">
      <c r="B22" s="1307"/>
      <c r="C22" s="1307"/>
      <c r="D22" s="1307"/>
      <c r="E22" s="1307"/>
      <c r="F22" s="1307"/>
      <c r="K22" s="336" t="s">
        <v>610</v>
      </c>
    </row>
    <row r="23" spans="2:29" ht="15" customHeight="1">
      <c r="B23" s="1307" t="s">
        <v>609</v>
      </c>
      <c r="C23" s="1307"/>
      <c r="D23" s="1307"/>
      <c r="E23" s="1307"/>
      <c r="F23" s="1307"/>
      <c r="G23" s="336" t="s">
        <v>608</v>
      </c>
    </row>
    <row r="24" spans="2:29" ht="15" customHeight="1">
      <c r="B24" s="1307"/>
      <c r="C24" s="1307"/>
      <c r="D24" s="1307"/>
      <c r="E24" s="1307"/>
      <c r="F24" s="1307"/>
      <c r="K24" s="336" t="s">
        <v>607</v>
      </c>
    </row>
    <row r="25" spans="2:29" ht="15" customHeight="1">
      <c r="B25" s="1307"/>
      <c r="C25" s="1307"/>
      <c r="D25" s="1307"/>
      <c r="E25" s="1307"/>
      <c r="F25" s="1307"/>
      <c r="K25" s="336" t="s">
        <v>606</v>
      </c>
    </row>
    <row r="26" spans="2:29" ht="15" customHeight="1">
      <c r="B26" s="1307"/>
      <c r="C26" s="1307"/>
      <c r="D26" s="1307"/>
      <c r="E26" s="1307"/>
      <c r="F26" s="1307"/>
      <c r="K26" s="336" t="s">
        <v>605</v>
      </c>
    </row>
    <row r="27" spans="2:29" ht="15" customHeight="1">
      <c r="B27" s="1307" t="s">
        <v>604</v>
      </c>
      <c r="C27" s="1307"/>
      <c r="D27" s="1307"/>
      <c r="E27" s="1307"/>
      <c r="F27" s="1307"/>
      <c r="G27" s="336" t="s">
        <v>603</v>
      </c>
    </row>
    <row r="28" spans="2:29" s="555" customFormat="1" ht="15" customHeight="1">
      <c r="B28" s="1307" t="s">
        <v>3738</v>
      </c>
      <c r="C28" s="1307"/>
      <c r="D28" s="1307"/>
      <c r="E28" s="1307"/>
      <c r="F28" s="1307"/>
      <c r="G28" s="555" t="s">
        <v>3569</v>
      </c>
    </row>
    <row r="29" spans="2:29" s="555" customFormat="1" ht="15" customHeight="1">
      <c r="B29" s="1307"/>
      <c r="C29" s="1307"/>
      <c r="D29" s="1307"/>
      <c r="E29" s="1307"/>
      <c r="F29" s="1307"/>
      <c r="K29" s="555" t="s">
        <v>3567</v>
      </c>
    </row>
    <row r="30" spans="2:29" ht="15" customHeight="1">
      <c r="B30" s="1307" t="s">
        <v>3738</v>
      </c>
      <c r="C30" s="1307"/>
      <c r="D30" s="1307"/>
      <c r="E30" s="1307"/>
      <c r="F30" s="1307"/>
      <c r="G30" s="555" t="s">
        <v>3568</v>
      </c>
      <c r="H30" s="555"/>
      <c r="I30" s="555"/>
      <c r="J30" s="555"/>
      <c r="K30" s="555"/>
      <c r="L30" s="555"/>
      <c r="M30" s="555"/>
      <c r="N30" s="555"/>
      <c r="O30" s="555"/>
      <c r="P30" s="555"/>
      <c r="Q30" s="555"/>
      <c r="R30" s="555"/>
      <c r="S30" s="555"/>
      <c r="T30" s="555"/>
      <c r="U30" s="555"/>
      <c r="V30" s="555"/>
      <c r="W30" s="555"/>
      <c r="X30" s="555"/>
      <c r="Y30" s="555"/>
      <c r="Z30" s="555"/>
      <c r="AA30" s="555"/>
      <c r="AB30" s="555"/>
      <c r="AC30" s="555"/>
    </row>
    <row r="31" spans="2:29" ht="15" customHeight="1">
      <c r="B31" s="1307"/>
      <c r="C31" s="1307"/>
      <c r="D31" s="1307"/>
      <c r="E31" s="1307"/>
      <c r="F31" s="1307"/>
      <c r="K31" s="336" t="s">
        <v>3734</v>
      </c>
    </row>
    <row r="32" spans="2:29" ht="15" customHeight="1">
      <c r="B32" s="1307"/>
      <c r="C32" s="1307"/>
      <c r="D32" s="1307"/>
      <c r="E32" s="1307"/>
      <c r="F32" s="1307"/>
    </row>
  </sheetData>
  <sheetProtection algorithmName="SHA-512" hashValue="j6H+9ALSP2GKEy82G57WJ+5dyTOyAtLATkiVXwTXk397CsSy2Zzug+a3W9t2vzsoEfN/vfg78n2JnUzWbm5w9g==" saltValue="JnqIx1VESVeyTMKhG2I2Rg==" spinCount="100000" sheet="1" selectLockedCells="1" selectUnlockedCells="1"/>
  <mergeCells count="29">
    <mergeCell ref="B15:F15"/>
    <mergeCell ref="B4:F4"/>
    <mergeCell ref="B5:F5"/>
    <mergeCell ref="B6:F6"/>
    <mergeCell ref="B7:F7"/>
    <mergeCell ref="B8:F8"/>
    <mergeCell ref="B9:F9"/>
    <mergeCell ref="B10:F10"/>
    <mergeCell ref="B11:F11"/>
    <mergeCell ref="B12:F12"/>
    <mergeCell ref="B13:F13"/>
    <mergeCell ref="B14:F14"/>
    <mergeCell ref="B27:F27"/>
    <mergeCell ref="B16:F16"/>
    <mergeCell ref="B17:F17"/>
    <mergeCell ref="B18:F18"/>
    <mergeCell ref="B19:F19"/>
    <mergeCell ref="B20:F20"/>
    <mergeCell ref="B21:F21"/>
    <mergeCell ref="B22:F22"/>
    <mergeCell ref="B23:F23"/>
    <mergeCell ref="B24:F24"/>
    <mergeCell ref="B25:F25"/>
    <mergeCell ref="B26:F26"/>
    <mergeCell ref="B28:F28"/>
    <mergeCell ref="B29:F29"/>
    <mergeCell ref="B30:F30"/>
    <mergeCell ref="B31:F31"/>
    <mergeCell ref="B32:F32"/>
  </mergeCells>
  <phoneticPr fontId="4"/>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W182"/>
  <sheetViews>
    <sheetView workbookViewId="0"/>
  </sheetViews>
  <sheetFormatPr defaultColWidth="8.88671875" defaultRowHeight="13.2"/>
  <cols>
    <col min="1" max="16384" width="8.88671875" style="337"/>
  </cols>
  <sheetData>
    <row r="2" spans="1:49" s="323" customFormat="1">
      <c r="A2" s="323" t="s">
        <v>282</v>
      </c>
      <c r="C2" s="323" t="s">
        <v>281</v>
      </c>
      <c r="D2" s="323" t="s">
        <v>2395</v>
      </c>
      <c r="E2" s="323" t="s">
        <v>2394</v>
      </c>
      <c r="F2" s="323" t="s">
        <v>2393</v>
      </c>
      <c r="G2" s="323" t="s">
        <v>2392</v>
      </c>
      <c r="H2" s="323" t="s">
        <v>2391</v>
      </c>
      <c r="I2" s="323" t="s">
        <v>2390</v>
      </c>
      <c r="J2" s="323" t="s">
        <v>2389</v>
      </c>
      <c r="K2" s="323" t="s">
        <v>2388</v>
      </c>
      <c r="L2" s="323" t="s">
        <v>2387</v>
      </c>
      <c r="M2" s="323" t="s">
        <v>2386</v>
      </c>
      <c r="N2" s="323" t="s">
        <v>2385</v>
      </c>
      <c r="O2" s="323" t="s">
        <v>2384</v>
      </c>
      <c r="P2" s="323" t="s">
        <v>2383</v>
      </c>
      <c r="Q2" s="323" t="s">
        <v>2382</v>
      </c>
      <c r="R2" s="323" t="s">
        <v>2381</v>
      </c>
      <c r="S2" s="323" t="s">
        <v>2380</v>
      </c>
      <c r="T2" s="323" t="s">
        <v>2379</v>
      </c>
      <c r="U2" s="323" t="s">
        <v>2378</v>
      </c>
      <c r="V2" s="323" t="s">
        <v>2377</v>
      </c>
      <c r="W2" s="323" t="s">
        <v>2376</v>
      </c>
      <c r="X2" s="323" t="s">
        <v>2375</v>
      </c>
      <c r="Y2" s="323" t="s">
        <v>2374</v>
      </c>
      <c r="Z2" s="323" t="s">
        <v>2373</v>
      </c>
      <c r="AA2" s="323" t="s">
        <v>2372</v>
      </c>
      <c r="AB2" s="323" t="s">
        <v>2371</v>
      </c>
      <c r="AC2" s="323" t="s">
        <v>2370</v>
      </c>
      <c r="AD2" s="323" t="s">
        <v>2369</v>
      </c>
      <c r="AE2" s="323" t="s">
        <v>2368</v>
      </c>
      <c r="AF2" s="323" t="s">
        <v>2367</v>
      </c>
      <c r="AG2" s="323" t="s">
        <v>2366</v>
      </c>
      <c r="AH2" s="323" t="s">
        <v>2365</v>
      </c>
      <c r="AI2" s="323" t="s">
        <v>2364</v>
      </c>
      <c r="AJ2" s="323" t="s">
        <v>2363</v>
      </c>
      <c r="AK2" s="323" t="s">
        <v>2362</v>
      </c>
      <c r="AL2" s="323" t="s">
        <v>2361</v>
      </c>
      <c r="AM2" s="323" t="s">
        <v>2360</v>
      </c>
      <c r="AN2" s="323" t="s">
        <v>2359</v>
      </c>
      <c r="AO2" s="323" t="s">
        <v>2358</v>
      </c>
      <c r="AP2" s="323" t="s">
        <v>2357</v>
      </c>
      <c r="AQ2" s="323" t="s">
        <v>2356</v>
      </c>
      <c r="AR2" s="323" t="s">
        <v>2355</v>
      </c>
      <c r="AS2" s="323" t="s">
        <v>2354</v>
      </c>
      <c r="AT2" s="323" t="s">
        <v>2353</v>
      </c>
      <c r="AU2" s="323" t="s">
        <v>2352</v>
      </c>
      <c r="AV2" s="323" t="s">
        <v>2351</v>
      </c>
      <c r="AW2" s="323" t="s">
        <v>2350</v>
      </c>
    </row>
    <row r="3" spans="1:49" s="323" customFormat="1"/>
    <row r="4" spans="1:49" s="323" customFormat="1">
      <c r="A4" s="323" t="s">
        <v>280</v>
      </c>
      <c r="C4" s="323" t="s">
        <v>279</v>
      </c>
      <c r="D4" s="323" t="s">
        <v>2349</v>
      </c>
      <c r="E4" s="323" t="s">
        <v>2348</v>
      </c>
      <c r="F4" s="323" t="s">
        <v>2347</v>
      </c>
      <c r="G4" s="323" t="s">
        <v>2346</v>
      </c>
      <c r="H4" s="323" t="s">
        <v>2345</v>
      </c>
      <c r="I4" s="323" t="s">
        <v>2344</v>
      </c>
      <c r="J4" s="323" t="s">
        <v>2343</v>
      </c>
      <c r="K4" s="323" t="s">
        <v>2342</v>
      </c>
      <c r="L4" s="323" t="s">
        <v>2341</v>
      </c>
      <c r="M4" s="323" t="s">
        <v>2340</v>
      </c>
      <c r="N4" s="323" t="s">
        <v>2339</v>
      </c>
      <c r="O4" s="323" t="s">
        <v>2338</v>
      </c>
      <c r="P4" s="323" t="s">
        <v>2337</v>
      </c>
      <c r="Q4" s="323" t="s">
        <v>2336</v>
      </c>
      <c r="R4" s="323" t="s">
        <v>2335</v>
      </c>
      <c r="S4" s="323" t="s">
        <v>2334</v>
      </c>
      <c r="T4" s="323" t="s">
        <v>2333</v>
      </c>
      <c r="U4" s="323" t="s">
        <v>2332</v>
      </c>
      <c r="V4" s="323" t="s">
        <v>2331</v>
      </c>
      <c r="W4" s="323" t="s">
        <v>2330</v>
      </c>
      <c r="X4" s="323" t="s">
        <v>2329</v>
      </c>
      <c r="Y4" s="323" t="s">
        <v>2328</v>
      </c>
      <c r="Z4" s="323" t="s">
        <v>2327</v>
      </c>
      <c r="AA4" s="323" t="s">
        <v>2326</v>
      </c>
      <c r="AB4" s="323" t="s">
        <v>2325</v>
      </c>
      <c r="AC4" s="323" t="s">
        <v>2324</v>
      </c>
      <c r="AD4" s="323" t="s">
        <v>2323</v>
      </c>
      <c r="AE4" s="323" t="s">
        <v>2322</v>
      </c>
      <c r="AF4" s="323" t="s">
        <v>2321</v>
      </c>
      <c r="AG4" s="323" t="s">
        <v>2320</v>
      </c>
      <c r="AH4" s="323" t="s">
        <v>2319</v>
      </c>
      <c r="AI4" s="323" t="s">
        <v>2318</v>
      </c>
      <c r="AJ4" s="323" t="s">
        <v>2317</v>
      </c>
      <c r="AK4" s="323" t="s">
        <v>2316</v>
      </c>
      <c r="AL4" s="323" t="s">
        <v>2315</v>
      </c>
      <c r="AM4" s="323" t="s">
        <v>2314</v>
      </c>
      <c r="AN4" s="323" t="s">
        <v>2313</v>
      </c>
      <c r="AO4" s="323" t="s">
        <v>2312</v>
      </c>
      <c r="AP4" s="323" t="s">
        <v>2311</v>
      </c>
      <c r="AQ4" s="323" t="s">
        <v>2310</v>
      </c>
      <c r="AR4" s="323" t="s">
        <v>2309</v>
      </c>
      <c r="AS4" s="323" t="s">
        <v>2308</v>
      </c>
      <c r="AT4" s="323" t="s">
        <v>2307</v>
      </c>
      <c r="AU4" s="323" t="s">
        <v>2306</v>
      </c>
      <c r="AV4" s="323" t="s">
        <v>2305</v>
      </c>
      <c r="AW4" s="323" t="s">
        <v>2304</v>
      </c>
    </row>
    <row r="5" spans="1:49" s="323" customFormat="1">
      <c r="C5" s="323" t="s">
        <v>2303</v>
      </c>
      <c r="D5" s="323" t="s">
        <v>2302</v>
      </c>
      <c r="E5" s="323" t="s">
        <v>2301</v>
      </c>
      <c r="F5" s="323" t="s">
        <v>2300</v>
      </c>
      <c r="G5" s="323" t="s">
        <v>2299</v>
      </c>
      <c r="H5" s="323" t="s">
        <v>2298</v>
      </c>
      <c r="I5" s="323" t="s">
        <v>2297</v>
      </c>
      <c r="J5" s="323" t="s">
        <v>2296</v>
      </c>
      <c r="K5" s="323" t="s">
        <v>2295</v>
      </c>
      <c r="L5" s="323" t="s">
        <v>2294</v>
      </c>
      <c r="M5" s="323" t="s">
        <v>2293</v>
      </c>
      <c r="N5" s="323" t="s">
        <v>2292</v>
      </c>
      <c r="O5" s="323" t="s">
        <v>2291</v>
      </c>
      <c r="P5" s="323" t="s">
        <v>2290</v>
      </c>
      <c r="Q5" s="323" t="s">
        <v>2289</v>
      </c>
      <c r="R5" s="323" t="s">
        <v>2288</v>
      </c>
      <c r="S5" s="323" t="s">
        <v>2287</v>
      </c>
      <c r="T5" s="323" t="s">
        <v>2286</v>
      </c>
      <c r="U5" s="323" t="s">
        <v>2285</v>
      </c>
      <c r="V5" s="323" t="s">
        <v>2284</v>
      </c>
      <c r="W5" s="323" t="s">
        <v>2283</v>
      </c>
      <c r="X5" s="323" t="s">
        <v>2282</v>
      </c>
      <c r="Y5" s="323" t="s">
        <v>2281</v>
      </c>
      <c r="Z5" s="323" t="s">
        <v>2280</v>
      </c>
      <c r="AA5" s="323" t="s">
        <v>2279</v>
      </c>
      <c r="AB5" s="323" t="s">
        <v>2278</v>
      </c>
      <c r="AC5" s="323" t="s">
        <v>2277</v>
      </c>
      <c r="AD5" s="323" t="s">
        <v>2276</v>
      </c>
      <c r="AE5" s="323" t="s">
        <v>2275</v>
      </c>
      <c r="AF5" s="323" t="s">
        <v>2274</v>
      </c>
      <c r="AG5" s="323" t="s">
        <v>2273</v>
      </c>
      <c r="AH5" s="323" t="s">
        <v>2272</v>
      </c>
      <c r="AI5" s="323" t="s">
        <v>2271</v>
      </c>
      <c r="AJ5" s="323" t="s">
        <v>2270</v>
      </c>
      <c r="AK5" s="323" t="s">
        <v>2269</v>
      </c>
      <c r="AL5" s="323" t="s">
        <v>2268</v>
      </c>
      <c r="AM5" s="323" t="s">
        <v>2267</v>
      </c>
      <c r="AN5" s="323" t="s">
        <v>2266</v>
      </c>
      <c r="AO5" s="323" t="s">
        <v>2265</v>
      </c>
      <c r="AP5" s="323" t="s">
        <v>2264</v>
      </c>
      <c r="AQ5" s="323" t="s">
        <v>2263</v>
      </c>
      <c r="AR5" s="323" t="s">
        <v>2262</v>
      </c>
      <c r="AS5" s="323" t="s">
        <v>2261</v>
      </c>
      <c r="AT5" s="323" t="s">
        <v>2260</v>
      </c>
      <c r="AU5" s="323" t="s">
        <v>2259</v>
      </c>
      <c r="AV5" s="323" t="s">
        <v>2258</v>
      </c>
      <c r="AW5" s="323" t="s">
        <v>2257</v>
      </c>
    </row>
    <row r="6" spans="1:49" s="323" customFormat="1">
      <c r="C6" s="323" t="s">
        <v>2256</v>
      </c>
      <c r="D6" s="323" t="s">
        <v>2255</v>
      </c>
      <c r="E6" s="323" t="s">
        <v>2254</v>
      </c>
      <c r="F6" s="323" t="s">
        <v>2253</v>
      </c>
      <c r="G6" s="323" t="s">
        <v>2252</v>
      </c>
      <c r="H6" s="323" t="s">
        <v>2251</v>
      </c>
      <c r="I6" s="323" t="s">
        <v>2250</v>
      </c>
      <c r="J6" s="323" t="s">
        <v>2249</v>
      </c>
      <c r="K6" s="323" t="s">
        <v>2248</v>
      </c>
      <c r="L6" s="323" t="s">
        <v>2247</v>
      </c>
      <c r="M6" s="323" t="s">
        <v>2246</v>
      </c>
      <c r="N6" s="323" t="s">
        <v>2245</v>
      </c>
      <c r="O6" s="323" t="s">
        <v>2244</v>
      </c>
      <c r="P6" s="323" t="s">
        <v>2243</v>
      </c>
      <c r="Q6" s="323" t="s">
        <v>2242</v>
      </c>
      <c r="R6" s="323" t="s">
        <v>2241</v>
      </c>
      <c r="S6" s="323" t="s">
        <v>2240</v>
      </c>
      <c r="T6" s="323" t="s">
        <v>2239</v>
      </c>
      <c r="U6" s="323" t="s">
        <v>2238</v>
      </c>
      <c r="V6" s="323" t="s">
        <v>2237</v>
      </c>
      <c r="W6" s="323" t="s">
        <v>2236</v>
      </c>
      <c r="X6" s="323" t="s">
        <v>2235</v>
      </c>
      <c r="Y6" s="323" t="s">
        <v>2234</v>
      </c>
      <c r="Z6" s="323" t="s">
        <v>2233</v>
      </c>
      <c r="AA6" s="323" t="s">
        <v>2232</v>
      </c>
      <c r="AB6" s="323" t="s">
        <v>2231</v>
      </c>
      <c r="AC6" s="323" t="s">
        <v>2230</v>
      </c>
      <c r="AD6" s="323" t="s">
        <v>2229</v>
      </c>
      <c r="AE6" s="323" t="s">
        <v>2228</v>
      </c>
      <c r="AF6" s="323" t="s">
        <v>2227</v>
      </c>
      <c r="AG6" s="323" t="s">
        <v>2226</v>
      </c>
      <c r="AH6" s="323" t="s">
        <v>2225</v>
      </c>
      <c r="AI6" s="323" t="s">
        <v>2224</v>
      </c>
      <c r="AJ6" s="323" t="s">
        <v>2223</v>
      </c>
      <c r="AK6" s="323" t="s">
        <v>2222</v>
      </c>
      <c r="AL6" s="323" t="s">
        <v>2221</v>
      </c>
      <c r="AM6" s="323" t="s">
        <v>2220</v>
      </c>
      <c r="AN6" s="323" t="s">
        <v>2219</v>
      </c>
      <c r="AO6" s="323" t="s">
        <v>2218</v>
      </c>
      <c r="AP6" s="323" t="s">
        <v>2217</v>
      </c>
      <c r="AQ6" s="323" t="s">
        <v>2216</v>
      </c>
      <c r="AR6" s="323" t="s">
        <v>2215</v>
      </c>
      <c r="AS6" s="323" t="s">
        <v>2214</v>
      </c>
      <c r="AT6" s="323" t="s">
        <v>2213</v>
      </c>
      <c r="AU6" s="323" t="s">
        <v>2212</v>
      </c>
      <c r="AV6" s="323" t="s">
        <v>2211</v>
      </c>
      <c r="AW6" s="323" t="s">
        <v>2210</v>
      </c>
    </row>
    <row r="7" spans="1:49" s="323" customFormat="1">
      <c r="C7" s="323" t="s">
        <v>2209</v>
      </c>
      <c r="D7" s="323" t="s">
        <v>2208</v>
      </c>
      <c r="E7" s="323" t="s">
        <v>2207</v>
      </c>
      <c r="F7" s="323" t="s">
        <v>2206</v>
      </c>
      <c r="G7" s="323" t="s">
        <v>2205</v>
      </c>
      <c r="H7" s="323" t="s">
        <v>2204</v>
      </c>
      <c r="I7" s="323" t="s">
        <v>2203</v>
      </c>
      <c r="J7" s="323" t="s">
        <v>2202</v>
      </c>
      <c r="K7" s="323" t="s">
        <v>2201</v>
      </c>
      <c r="L7" s="323" t="s">
        <v>2200</v>
      </c>
      <c r="M7" s="323" t="s">
        <v>2199</v>
      </c>
      <c r="N7" s="323" t="s">
        <v>2198</v>
      </c>
      <c r="O7" s="323" t="s">
        <v>2197</v>
      </c>
      <c r="P7" s="323" t="s">
        <v>2196</v>
      </c>
      <c r="Q7" s="323" t="s">
        <v>2195</v>
      </c>
      <c r="R7" s="323" t="s">
        <v>2194</v>
      </c>
      <c r="S7" s="323" t="s">
        <v>2193</v>
      </c>
      <c r="T7" s="323" t="s">
        <v>2192</v>
      </c>
      <c r="U7" s="323" t="s">
        <v>2191</v>
      </c>
      <c r="V7" s="323" t="s">
        <v>2190</v>
      </c>
      <c r="W7" s="323" t="s">
        <v>2189</v>
      </c>
      <c r="X7" s="323" t="s">
        <v>2188</v>
      </c>
      <c r="Y7" s="323" t="s">
        <v>2187</v>
      </c>
      <c r="Z7" s="323" t="s">
        <v>2186</v>
      </c>
      <c r="AA7" s="323" t="s">
        <v>2185</v>
      </c>
      <c r="AB7" s="323" t="s">
        <v>2184</v>
      </c>
      <c r="AC7" s="323" t="s">
        <v>2183</v>
      </c>
      <c r="AD7" s="323" t="s">
        <v>2182</v>
      </c>
      <c r="AE7" s="323" t="s">
        <v>2181</v>
      </c>
      <c r="AF7" s="323" t="s">
        <v>2180</v>
      </c>
      <c r="AG7" s="323" t="s">
        <v>2179</v>
      </c>
      <c r="AH7" s="323" t="s">
        <v>2178</v>
      </c>
      <c r="AI7" s="323" t="s">
        <v>2177</v>
      </c>
      <c r="AJ7" s="323" t="s">
        <v>2176</v>
      </c>
      <c r="AK7" s="323" t="s">
        <v>2175</v>
      </c>
      <c r="AL7" s="323" t="s">
        <v>2174</v>
      </c>
      <c r="AM7" s="323" t="s">
        <v>2173</v>
      </c>
      <c r="AN7" s="323" t="s">
        <v>2172</v>
      </c>
      <c r="AO7" s="323" t="s">
        <v>2171</v>
      </c>
      <c r="AP7" s="323" t="s">
        <v>2170</v>
      </c>
      <c r="AQ7" s="323" t="s">
        <v>2169</v>
      </c>
      <c r="AR7" s="323" t="s">
        <v>2168</v>
      </c>
      <c r="AS7" s="323" t="s">
        <v>2167</v>
      </c>
      <c r="AT7" s="323" t="s">
        <v>2166</v>
      </c>
      <c r="AU7" s="323" t="s">
        <v>2165</v>
      </c>
      <c r="AV7" s="323" t="s">
        <v>2164</v>
      </c>
      <c r="AW7" s="323" t="s">
        <v>2163</v>
      </c>
    </row>
    <row r="8" spans="1:49" s="323" customFormat="1">
      <c r="C8" s="323" t="s">
        <v>2162</v>
      </c>
      <c r="D8" s="323" t="s">
        <v>2161</v>
      </c>
      <c r="E8" s="323" t="s">
        <v>2160</v>
      </c>
      <c r="F8" s="323" t="s">
        <v>2159</v>
      </c>
      <c r="G8" s="323" t="s">
        <v>2158</v>
      </c>
      <c r="H8" s="323" t="s">
        <v>2157</v>
      </c>
      <c r="I8" s="323" t="s">
        <v>2156</v>
      </c>
      <c r="J8" s="323" t="s">
        <v>2155</v>
      </c>
      <c r="K8" s="323" t="s">
        <v>2154</v>
      </c>
      <c r="L8" s="323" t="s">
        <v>2153</v>
      </c>
      <c r="M8" s="323" t="s">
        <v>2152</v>
      </c>
      <c r="N8" s="323" t="s">
        <v>2151</v>
      </c>
      <c r="O8" s="323" t="s">
        <v>2150</v>
      </c>
      <c r="P8" s="323" t="s">
        <v>2149</v>
      </c>
      <c r="Q8" s="323" t="s">
        <v>2148</v>
      </c>
      <c r="R8" s="323" t="s">
        <v>2147</v>
      </c>
      <c r="S8" s="323" t="s">
        <v>2146</v>
      </c>
      <c r="T8" s="323" t="s">
        <v>2145</v>
      </c>
      <c r="U8" s="323" t="s">
        <v>2144</v>
      </c>
      <c r="V8" s="323" t="s">
        <v>2143</v>
      </c>
      <c r="W8" s="323" t="s">
        <v>2142</v>
      </c>
      <c r="X8" s="323" t="s">
        <v>2141</v>
      </c>
      <c r="Y8" s="323" t="s">
        <v>2140</v>
      </c>
      <c r="Z8" s="323" t="s">
        <v>2139</v>
      </c>
      <c r="AA8" s="323" t="s">
        <v>2138</v>
      </c>
      <c r="AB8" s="323" t="s">
        <v>2137</v>
      </c>
      <c r="AC8" s="323" t="s">
        <v>2136</v>
      </c>
      <c r="AD8" s="323" t="s">
        <v>2135</v>
      </c>
      <c r="AE8" s="323" t="s">
        <v>2134</v>
      </c>
      <c r="AF8" s="323" t="s">
        <v>2133</v>
      </c>
      <c r="AG8" s="323" t="s">
        <v>2132</v>
      </c>
      <c r="AH8" s="323" t="s">
        <v>2131</v>
      </c>
      <c r="AI8" s="323" t="s">
        <v>2130</v>
      </c>
      <c r="AJ8" s="323" t="s">
        <v>2129</v>
      </c>
      <c r="AK8" s="323" t="s">
        <v>2128</v>
      </c>
      <c r="AL8" s="323" t="s">
        <v>2127</v>
      </c>
      <c r="AM8" s="323" t="s">
        <v>2126</v>
      </c>
      <c r="AN8" s="323" t="s">
        <v>2125</v>
      </c>
      <c r="AO8" s="323" t="s">
        <v>2124</v>
      </c>
      <c r="AP8" s="323" t="s">
        <v>2123</v>
      </c>
      <c r="AQ8" s="323" t="s">
        <v>2122</v>
      </c>
      <c r="AR8" s="323" t="s">
        <v>2121</v>
      </c>
      <c r="AS8" s="323" t="s">
        <v>2120</v>
      </c>
      <c r="AT8" s="323" t="s">
        <v>2119</v>
      </c>
      <c r="AU8" s="323" t="s">
        <v>2118</v>
      </c>
      <c r="AV8" s="323" t="s">
        <v>2117</v>
      </c>
      <c r="AW8" s="323" t="s">
        <v>2116</v>
      </c>
    </row>
    <row r="9" spans="1:49" s="323" customFormat="1">
      <c r="C9" s="323" t="s">
        <v>2115</v>
      </c>
      <c r="D9" s="323" t="s">
        <v>2114</v>
      </c>
      <c r="E9" s="323" t="s">
        <v>2113</v>
      </c>
      <c r="F9" s="323" t="s">
        <v>2112</v>
      </c>
      <c r="G9" s="323" t="s">
        <v>2111</v>
      </c>
      <c r="H9" s="323" t="s">
        <v>2110</v>
      </c>
      <c r="I9" s="323" t="s">
        <v>2109</v>
      </c>
      <c r="J9" s="323" t="s">
        <v>2108</v>
      </c>
      <c r="K9" s="323" t="s">
        <v>2107</v>
      </c>
      <c r="L9" s="323" t="s">
        <v>2106</v>
      </c>
      <c r="M9" s="323" t="s">
        <v>2105</v>
      </c>
      <c r="N9" s="323" t="s">
        <v>2104</v>
      </c>
      <c r="O9" s="323" t="s">
        <v>2103</v>
      </c>
      <c r="P9" s="323" t="s">
        <v>2102</v>
      </c>
      <c r="Q9" s="323" t="s">
        <v>2101</v>
      </c>
      <c r="R9" s="323" t="s">
        <v>2100</v>
      </c>
      <c r="S9" s="323" t="s">
        <v>2099</v>
      </c>
      <c r="T9" s="323" t="s">
        <v>2098</v>
      </c>
      <c r="U9" s="323" t="s">
        <v>2097</v>
      </c>
      <c r="V9" s="323" t="s">
        <v>2096</v>
      </c>
      <c r="W9" s="323" t="s">
        <v>2095</v>
      </c>
      <c r="X9" s="323" t="s">
        <v>2094</v>
      </c>
      <c r="Y9" s="323" t="s">
        <v>2093</v>
      </c>
      <c r="Z9" s="323" t="s">
        <v>2092</v>
      </c>
      <c r="AA9" s="323" t="s">
        <v>2091</v>
      </c>
      <c r="AB9" s="323" t="s">
        <v>2090</v>
      </c>
      <c r="AC9" s="323" t="s">
        <v>2089</v>
      </c>
      <c r="AD9" s="323" t="s">
        <v>2088</v>
      </c>
      <c r="AE9" s="323" t="s">
        <v>2087</v>
      </c>
      <c r="AF9" s="323" t="s">
        <v>2086</v>
      </c>
      <c r="AG9" s="323" t="s">
        <v>2085</v>
      </c>
      <c r="AH9" s="323" t="s">
        <v>2084</v>
      </c>
      <c r="AI9" s="323" t="s">
        <v>2083</v>
      </c>
      <c r="AJ9" s="323" t="s">
        <v>2082</v>
      </c>
      <c r="AK9" s="323" t="s">
        <v>2081</v>
      </c>
      <c r="AL9" s="323" t="s">
        <v>2080</v>
      </c>
      <c r="AM9" s="323" t="s">
        <v>2079</v>
      </c>
      <c r="AN9" s="323" t="s">
        <v>2078</v>
      </c>
      <c r="AO9" s="323" t="s">
        <v>2077</v>
      </c>
      <c r="AP9" s="323" t="s">
        <v>2076</v>
      </c>
      <c r="AQ9" s="323" t="s">
        <v>2075</v>
      </c>
      <c r="AR9" s="323" t="s">
        <v>2074</v>
      </c>
      <c r="AS9" s="323" t="s">
        <v>2073</v>
      </c>
      <c r="AT9" s="323" t="s">
        <v>2072</v>
      </c>
      <c r="AU9" s="323" t="s">
        <v>2071</v>
      </c>
      <c r="AV9" s="323" t="s">
        <v>2070</v>
      </c>
      <c r="AW9" s="323" t="s">
        <v>2069</v>
      </c>
    </row>
    <row r="10" spans="1:49" s="323" customFormat="1">
      <c r="C10" s="323" t="s">
        <v>2068</v>
      </c>
      <c r="D10" s="323" t="s">
        <v>2067</v>
      </c>
      <c r="E10" s="323" t="s">
        <v>2066</v>
      </c>
      <c r="F10" s="323" t="s">
        <v>2065</v>
      </c>
      <c r="G10" s="323" t="s">
        <v>2064</v>
      </c>
      <c r="H10" s="323" t="s">
        <v>2063</v>
      </c>
      <c r="I10" s="323" t="s">
        <v>2062</v>
      </c>
      <c r="J10" s="323" t="s">
        <v>2061</v>
      </c>
      <c r="K10" s="323" t="s">
        <v>2060</v>
      </c>
      <c r="L10" s="323" t="s">
        <v>2059</v>
      </c>
      <c r="M10" s="323" t="s">
        <v>2058</v>
      </c>
      <c r="N10" s="323" t="s">
        <v>2057</v>
      </c>
      <c r="O10" s="323" t="s">
        <v>2056</v>
      </c>
      <c r="P10" s="323" t="s">
        <v>2055</v>
      </c>
      <c r="Q10" s="323" t="s">
        <v>2054</v>
      </c>
      <c r="R10" s="323" t="s">
        <v>2053</v>
      </c>
      <c r="S10" s="323" t="s">
        <v>2052</v>
      </c>
      <c r="T10" s="323" t="s">
        <v>2051</v>
      </c>
      <c r="U10" s="323" t="s">
        <v>2050</v>
      </c>
      <c r="V10" s="323" t="s">
        <v>2049</v>
      </c>
      <c r="W10" s="323" t="s">
        <v>2048</v>
      </c>
      <c r="X10" s="323" t="s">
        <v>2047</v>
      </c>
      <c r="Y10" s="323" t="s">
        <v>2046</v>
      </c>
      <c r="Z10" s="323" t="s">
        <v>2045</v>
      </c>
      <c r="AA10" s="323" t="s">
        <v>2044</v>
      </c>
      <c r="AB10" s="323" t="s">
        <v>2043</v>
      </c>
      <c r="AC10" s="323" t="s">
        <v>2042</v>
      </c>
      <c r="AD10" s="323" t="s">
        <v>2041</v>
      </c>
      <c r="AE10" s="323" t="s">
        <v>2040</v>
      </c>
      <c r="AF10" s="323" t="s">
        <v>2039</v>
      </c>
      <c r="AG10" s="323" t="s">
        <v>2038</v>
      </c>
      <c r="AH10" s="323" t="s">
        <v>2037</v>
      </c>
      <c r="AI10" s="323" t="s">
        <v>2036</v>
      </c>
      <c r="AJ10" s="323" t="s">
        <v>1186</v>
      </c>
      <c r="AK10" s="323" t="s">
        <v>2035</v>
      </c>
      <c r="AL10" s="323" t="s">
        <v>2034</v>
      </c>
      <c r="AM10" s="323" t="s">
        <v>2033</v>
      </c>
      <c r="AN10" s="323" t="s">
        <v>2032</v>
      </c>
      <c r="AO10" s="323" t="s">
        <v>2031</v>
      </c>
      <c r="AP10" s="323" t="s">
        <v>2030</v>
      </c>
      <c r="AQ10" s="323" t="s">
        <v>2029</v>
      </c>
      <c r="AR10" s="323" t="s">
        <v>2028</v>
      </c>
      <c r="AS10" s="323" t="s">
        <v>2027</v>
      </c>
      <c r="AT10" s="323" t="s">
        <v>2026</v>
      </c>
      <c r="AU10" s="323" t="s">
        <v>2025</v>
      </c>
      <c r="AV10" s="323" t="s">
        <v>2024</v>
      </c>
      <c r="AW10" s="323" t="s">
        <v>2023</v>
      </c>
    </row>
    <row r="11" spans="1:49" s="323" customFormat="1">
      <c r="C11" s="323" t="s">
        <v>2022</v>
      </c>
      <c r="D11" s="323" t="s">
        <v>2021</v>
      </c>
      <c r="E11" s="323" t="s">
        <v>2020</v>
      </c>
      <c r="F11" s="323" t="s">
        <v>2019</v>
      </c>
      <c r="G11" s="323" t="s">
        <v>2018</v>
      </c>
      <c r="H11" s="323" t="s">
        <v>2017</v>
      </c>
      <c r="I11" s="323" t="s">
        <v>2016</v>
      </c>
      <c r="J11" s="323" t="s">
        <v>2015</v>
      </c>
      <c r="K11" s="323" t="s">
        <v>2014</v>
      </c>
      <c r="L11" s="323" t="s">
        <v>2013</v>
      </c>
      <c r="M11" s="323" t="s">
        <v>2012</v>
      </c>
      <c r="N11" s="323" t="s">
        <v>2011</v>
      </c>
      <c r="O11" s="323" t="s">
        <v>2010</v>
      </c>
      <c r="P11" s="323" t="s">
        <v>2009</v>
      </c>
      <c r="Q11" s="323" t="s">
        <v>2008</v>
      </c>
      <c r="R11" s="323" t="s">
        <v>2007</v>
      </c>
      <c r="S11" s="323" t="s">
        <v>2006</v>
      </c>
      <c r="T11" s="323" t="s">
        <v>2005</v>
      </c>
      <c r="U11" s="323" t="s">
        <v>2004</v>
      </c>
      <c r="V11" s="323" t="s">
        <v>2003</v>
      </c>
      <c r="W11" s="323" t="s">
        <v>2002</v>
      </c>
      <c r="X11" s="323" t="s">
        <v>2001</v>
      </c>
      <c r="Y11" s="323" t="s">
        <v>2000</v>
      </c>
      <c r="Z11" s="323" t="s">
        <v>1999</v>
      </c>
      <c r="AA11" s="323" t="s">
        <v>1998</v>
      </c>
      <c r="AB11" s="323" t="s">
        <v>1997</v>
      </c>
      <c r="AC11" s="323" t="s">
        <v>1996</v>
      </c>
      <c r="AD11" s="323" t="s">
        <v>1995</v>
      </c>
      <c r="AE11" s="323" t="s">
        <v>1994</v>
      </c>
      <c r="AF11" s="323" t="s">
        <v>1993</v>
      </c>
      <c r="AG11" s="323" t="s">
        <v>1992</v>
      </c>
      <c r="AH11" s="323" t="s">
        <v>1991</v>
      </c>
      <c r="AI11" s="323" t="s">
        <v>1990</v>
      </c>
      <c r="AJ11" s="323" t="s">
        <v>1989</v>
      </c>
      <c r="AK11" s="323" t="s">
        <v>1988</v>
      </c>
      <c r="AL11" s="323" t="s">
        <v>1987</v>
      </c>
      <c r="AM11" s="323" t="s">
        <v>1986</v>
      </c>
      <c r="AN11" s="323" t="s">
        <v>1985</v>
      </c>
      <c r="AO11" s="323" t="s">
        <v>1984</v>
      </c>
      <c r="AP11" s="323" t="s">
        <v>1983</v>
      </c>
      <c r="AQ11" s="323" t="s">
        <v>1982</v>
      </c>
      <c r="AR11" s="323" t="s">
        <v>1981</v>
      </c>
      <c r="AS11" s="323" t="s">
        <v>1980</v>
      </c>
      <c r="AT11" s="323" t="s">
        <v>1979</v>
      </c>
      <c r="AU11" s="323" t="s">
        <v>1978</v>
      </c>
      <c r="AV11" s="323" t="s">
        <v>1977</v>
      </c>
      <c r="AW11" s="323" t="s">
        <v>1976</v>
      </c>
    </row>
    <row r="12" spans="1:49" s="323" customFormat="1">
      <c r="C12" s="323" t="s">
        <v>1975</v>
      </c>
      <c r="D12" s="323" t="s">
        <v>1974</v>
      </c>
      <c r="E12" s="323" t="s">
        <v>1973</v>
      </c>
      <c r="F12" s="323" t="s">
        <v>1972</v>
      </c>
      <c r="G12" s="323" t="s">
        <v>1971</v>
      </c>
      <c r="H12" s="323" t="s">
        <v>1970</v>
      </c>
      <c r="I12" s="323" t="s">
        <v>1969</v>
      </c>
      <c r="J12" s="323" t="s">
        <v>1968</v>
      </c>
      <c r="K12" s="323" t="s">
        <v>1967</v>
      </c>
      <c r="L12" s="323" t="s">
        <v>1966</v>
      </c>
      <c r="M12" s="323" t="s">
        <v>1965</v>
      </c>
      <c r="N12" s="323" t="s">
        <v>1964</v>
      </c>
      <c r="O12" s="323" t="s">
        <v>1963</v>
      </c>
      <c r="P12" s="323" t="s">
        <v>1962</v>
      </c>
      <c r="Q12" s="323" t="s">
        <v>1961</v>
      </c>
      <c r="R12" s="323" t="s">
        <v>1960</v>
      </c>
      <c r="S12" s="323" t="s">
        <v>1959</v>
      </c>
      <c r="T12" s="323" t="s">
        <v>1958</v>
      </c>
      <c r="U12" s="323" t="s">
        <v>1957</v>
      </c>
      <c r="V12" s="323" t="s">
        <v>1956</v>
      </c>
      <c r="W12" s="323" t="s">
        <v>1955</v>
      </c>
      <c r="X12" s="323" t="s">
        <v>1954</v>
      </c>
      <c r="Y12" s="323" t="s">
        <v>1953</v>
      </c>
      <c r="Z12" s="323" t="s">
        <v>1952</v>
      </c>
      <c r="AA12" s="323" t="s">
        <v>1951</v>
      </c>
      <c r="AB12" s="323" t="s">
        <v>1950</v>
      </c>
      <c r="AC12" s="323" t="s">
        <v>1949</v>
      </c>
      <c r="AD12" s="323" t="s">
        <v>1948</v>
      </c>
      <c r="AE12" s="323" t="s">
        <v>1947</v>
      </c>
      <c r="AF12" s="323" t="s">
        <v>1946</v>
      </c>
      <c r="AG12" s="323" t="s">
        <v>1945</v>
      </c>
      <c r="AH12" s="323" t="s">
        <v>1944</v>
      </c>
      <c r="AI12" s="323" t="s">
        <v>1943</v>
      </c>
      <c r="AJ12" s="323" t="s">
        <v>1942</v>
      </c>
      <c r="AK12" s="323" t="s">
        <v>1941</v>
      </c>
      <c r="AL12" s="323" t="s">
        <v>1940</v>
      </c>
      <c r="AM12" s="323" t="s">
        <v>1939</v>
      </c>
      <c r="AN12" s="323" t="s">
        <v>1938</v>
      </c>
      <c r="AO12" s="323" t="s">
        <v>1937</v>
      </c>
      <c r="AP12" s="323" t="s">
        <v>1936</v>
      </c>
      <c r="AQ12" s="323" t="s">
        <v>1935</v>
      </c>
      <c r="AR12" s="323" t="s">
        <v>1934</v>
      </c>
      <c r="AS12" s="323" t="s">
        <v>1933</v>
      </c>
      <c r="AT12" s="323" t="s">
        <v>1932</v>
      </c>
      <c r="AU12" s="323" t="s">
        <v>1931</v>
      </c>
      <c r="AV12" s="323" t="s">
        <v>1930</v>
      </c>
      <c r="AW12" s="323" t="s">
        <v>1929</v>
      </c>
    </row>
    <row r="13" spans="1:49" s="323" customFormat="1">
      <c r="C13" s="323" t="s">
        <v>1928</v>
      </c>
      <c r="D13" s="323" t="s">
        <v>1927</v>
      </c>
      <c r="E13" s="323" t="s">
        <v>1926</v>
      </c>
      <c r="F13" s="323" t="s">
        <v>1925</v>
      </c>
      <c r="G13" s="323" t="s">
        <v>1924</v>
      </c>
      <c r="H13" s="323" t="s">
        <v>1923</v>
      </c>
      <c r="I13" s="323" t="s">
        <v>1922</v>
      </c>
      <c r="J13" s="323" t="s">
        <v>1921</v>
      </c>
      <c r="K13" s="323" t="s">
        <v>1920</v>
      </c>
      <c r="L13" s="323" t="s">
        <v>1919</v>
      </c>
      <c r="M13" s="323" t="s">
        <v>1918</v>
      </c>
      <c r="N13" s="323" t="s">
        <v>1917</v>
      </c>
      <c r="O13" s="323" t="s">
        <v>1916</v>
      </c>
      <c r="P13" s="323" t="s">
        <v>1915</v>
      </c>
      <c r="Q13" s="323" t="s">
        <v>1914</v>
      </c>
      <c r="R13" s="323" t="s">
        <v>1913</v>
      </c>
      <c r="S13" s="323" t="s">
        <v>1912</v>
      </c>
      <c r="T13" s="323" t="s">
        <v>1911</v>
      </c>
      <c r="U13" s="323" t="s">
        <v>1910</v>
      </c>
      <c r="V13" s="323" t="s">
        <v>1909</v>
      </c>
      <c r="W13" s="323" t="s">
        <v>1908</v>
      </c>
      <c r="X13" s="323" t="s">
        <v>1907</v>
      </c>
      <c r="Y13" s="323" t="s">
        <v>1906</v>
      </c>
      <c r="Z13" s="323" t="s">
        <v>1905</v>
      </c>
      <c r="AA13" s="323" t="s">
        <v>1904</v>
      </c>
      <c r="AB13" s="323" t="s">
        <v>1903</v>
      </c>
      <c r="AC13" s="323" t="s">
        <v>1902</v>
      </c>
      <c r="AD13" s="323" t="s">
        <v>1901</v>
      </c>
      <c r="AE13" s="323" t="s">
        <v>1900</v>
      </c>
      <c r="AF13" s="323" t="s">
        <v>1899</v>
      </c>
      <c r="AG13" s="323" t="s">
        <v>1898</v>
      </c>
      <c r="AH13" s="323" t="s">
        <v>1897</v>
      </c>
      <c r="AI13" s="323" t="s">
        <v>1896</v>
      </c>
      <c r="AJ13" s="323" t="s">
        <v>1895</v>
      </c>
      <c r="AK13" s="323" t="s">
        <v>1894</v>
      </c>
      <c r="AL13" s="323" t="s">
        <v>1893</v>
      </c>
      <c r="AM13" s="323" t="s">
        <v>1892</v>
      </c>
      <c r="AN13" s="323" t="s">
        <v>1891</v>
      </c>
      <c r="AO13" s="323" t="s">
        <v>1890</v>
      </c>
      <c r="AP13" s="323" t="s">
        <v>1889</v>
      </c>
      <c r="AQ13" s="323" t="s">
        <v>1888</v>
      </c>
      <c r="AR13" s="323" t="s">
        <v>1887</v>
      </c>
      <c r="AS13" s="323" t="s">
        <v>1886</v>
      </c>
      <c r="AT13" s="323" t="s">
        <v>1885</v>
      </c>
      <c r="AU13" s="323" t="s">
        <v>1884</v>
      </c>
      <c r="AV13" s="323" t="s">
        <v>1883</v>
      </c>
      <c r="AW13" s="323" t="s">
        <v>1882</v>
      </c>
    </row>
    <row r="14" spans="1:49" s="323" customFormat="1">
      <c r="C14" s="323" t="s">
        <v>1881</v>
      </c>
      <c r="D14" s="323" t="s">
        <v>1880</v>
      </c>
      <c r="E14" s="323" t="s">
        <v>1879</v>
      </c>
      <c r="F14" s="323" t="s">
        <v>1878</v>
      </c>
      <c r="G14" s="323" t="s">
        <v>1877</v>
      </c>
      <c r="H14" s="323" t="s">
        <v>1876</v>
      </c>
      <c r="I14" s="323" t="s">
        <v>1875</v>
      </c>
      <c r="J14" s="323" t="s">
        <v>1874</v>
      </c>
      <c r="K14" s="323" t="s">
        <v>1873</v>
      </c>
      <c r="L14" s="323" t="s">
        <v>1872</v>
      </c>
      <c r="M14" s="323" t="s">
        <v>1871</v>
      </c>
      <c r="N14" s="323" t="s">
        <v>1870</v>
      </c>
      <c r="O14" s="323" t="s">
        <v>1869</v>
      </c>
      <c r="P14" s="323" t="s">
        <v>1868</v>
      </c>
      <c r="Q14" s="323" t="s">
        <v>1867</v>
      </c>
      <c r="R14" s="323" t="s">
        <v>1866</v>
      </c>
      <c r="S14" s="323" t="s">
        <v>1865</v>
      </c>
      <c r="T14" s="323" t="s">
        <v>660</v>
      </c>
      <c r="U14" s="323" t="s">
        <v>1864</v>
      </c>
      <c r="V14" s="323" t="s">
        <v>1863</v>
      </c>
      <c r="W14" s="323" t="s">
        <v>1862</v>
      </c>
      <c r="X14" s="323" t="s">
        <v>1861</v>
      </c>
      <c r="Y14" s="323" t="s">
        <v>1860</v>
      </c>
      <c r="Z14" s="323" t="s">
        <v>1859</v>
      </c>
      <c r="AA14" s="323" t="s">
        <v>1858</v>
      </c>
      <c r="AB14" s="323" t="s">
        <v>1857</v>
      </c>
      <c r="AC14" s="323" t="s">
        <v>1856</v>
      </c>
      <c r="AD14" s="323" t="s">
        <v>1855</v>
      </c>
      <c r="AE14" s="323" t="s">
        <v>1854</v>
      </c>
      <c r="AF14" s="323" t="s">
        <v>1853</v>
      </c>
      <c r="AG14" s="323" t="s">
        <v>1852</v>
      </c>
      <c r="AH14" s="323" t="s">
        <v>1851</v>
      </c>
      <c r="AI14" s="323" t="s">
        <v>1850</v>
      </c>
      <c r="AJ14" s="323" t="s">
        <v>1849</v>
      </c>
      <c r="AK14" s="323" t="s">
        <v>1848</v>
      </c>
      <c r="AL14" s="323" t="s">
        <v>1847</v>
      </c>
      <c r="AM14" s="323" t="s">
        <v>1846</v>
      </c>
      <c r="AN14" s="323" t="s">
        <v>1845</v>
      </c>
      <c r="AO14" s="323" t="s">
        <v>1844</v>
      </c>
      <c r="AP14" s="323" t="s">
        <v>1843</v>
      </c>
      <c r="AQ14" s="323" t="s">
        <v>1842</v>
      </c>
      <c r="AR14" s="323" t="s">
        <v>1841</v>
      </c>
      <c r="AS14" s="323" t="s">
        <v>1840</v>
      </c>
      <c r="AT14" s="323" t="s">
        <v>1839</v>
      </c>
      <c r="AU14" s="323" t="s">
        <v>1838</v>
      </c>
      <c r="AV14" s="323" t="s">
        <v>1837</v>
      </c>
      <c r="AW14" s="323" t="s">
        <v>1836</v>
      </c>
    </row>
    <row r="15" spans="1:49" s="323" customFormat="1">
      <c r="C15" s="323" t="s">
        <v>1835</v>
      </c>
      <c r="D15" s="323" t="s">
        <v>1834</v>
      </c>
      <c r="E15" s="323" t="s">
        <v>1833</v>
      </c>
      <c r="F15" s="323" t="s">
        <v>1832</v>
      </c>
      <c r="G15" s="323" t="s">
        <v>1831</v>
      </c>
      <c r="H15" s="323" t="s">
        <v>1830</v>
      </c>
      <c r="I15" s="323" t="s">
        <v>1120</v>
      </c>
      <c r="J15" s="323" t="s">
        <v>1829</v>
      </c>
      <c r="K15" s="323" t="s">
        <v>1828</v>
      </c>
      <c r="L15" s="323" t="s">
        <v>1827</v>
      </c>
      <c r="M15" s="323" t="s">
        <v>1826</v>
      </c>
      <c r="N15" s="323" t="s">
        <v>1825</v>
      </c>
      <c r="O15" s="323" t="s">
        <v>1824</v>
      </c>
      <c r="P15" s="323" t="s">
        <v>1823</v>
      </c>
      <c r="Q15" s="323" t="s">
        <v>1822</v>
      </c>
      <c r="R15" s="323" t="s">
        <v>1821</v>
      </c>
      <c r="S15" s="323" t="s">
        <v>1820</v>
      </c>
      <c r="T15" s="323" t="s">
        <v>1819</v>
      </c>
      <c r="U15" s="323" t="s">
        <v>1818</v>
      </c>
      <c r="V15" s="323" t="s">
        <v>1817</v>
      </c>
      <c r="W15" s="323" t="s">
        <v>1816</v>
      </c>
      <c r="X15" s="323" t="s">
        <v>1815</v>
      </c>
      <c r="Y15" s="323" t="s">
        <v>1814</v>
      </c>
      <c r="Z15" s="323" t="s">
        <v>1813</v>
      </c>
      <c r="AA15" s="323" t="s">
        <v>1812</v>
      </c>
      <c r="AB15" s="323" t="s">
        <v>1811</v>
      </c>
      <c r="AC15" s="323" t="s">
        <v>1810</v>
      </c>
      <c r="AD15" s="323" t="s">
        <v>1809</v>
      </c>
      <c r="AE15" s="323" t="s">
        <v>1808</v>
      </c>
      <c r="AF15" s="323" t="s">
        <v>1807</v>
      </c>
      <c r="AG15" s="323" t="s">
        <v>1806</v>
      </c>
      <c r="AH15" s="323" t="s">
        <v>1349</v>
      </c>
      <c r="AI15" s="323" t="s">
        <v>1805</v>
      </c>
      <c r="AJ15" s="323" t="s">
        <v>1804</v>
      </c>
      <c r="AK15" s="323" t="s">
        <v>1803</v>
      </c>
      <c r="AL15" s="323" t="s">
        <v>1802</v>
      </c>
      <c r="AM15" s="323" t="s">
        <v>1801</v>
      </c>
      <c r="AN15" s="323" t="s">
        <v>1800</v>
      </c>
      <c r="AO15" s="323" t="s">
        <v>1799</v>
      </c>
      <c r="AP15" s="323" t="s">
        <v>1798</v>
      </c>
      <c r="AQ15" s="323" t="s">
        <v>1797</v>
      </c>
      <c r="AR15" s="323" t="s">
        <v>1796</v>
      </c>
      <c r="AS15" s="323" t="s">
        <v>1795</v>
      </c>
      <c r="AT15" s="323" t="s">
        <v>1794</v>
      </c>
      <c r="AU15" s="323" t="s">
        <v>1793</v>
      </c>
      <c r="AV15" s="323" t="s">
        <v>1792</v>
      </c>
      <c r="AW15" s="323" t="s">
        <v>1791</v>
      </c>
    </row>
    <row r="16" spans="1:49" s="323" customFormat="1">
      <c r="C16" s="323" t="s">
        <v>1790</v>
      </c>
      <c r="D16" s="323" t="s">
        <v>1789</v>
      </c>
      <c r="E16" s="323" t="s">
        <v>1788</v>
      </c>
      <c r="F16" s="323" t="s">
        <v>1787</v>
      </c>
      <c r="G16" s="323" t="s">
        <v>1786</v>
      </c>
      <c r="H16" s="323" t="s">
        <v>1785</v>
      </c>
      <c r="I16" s="323" t="s">
        <v>1784</v>
      </c>
      <c r="J16" s="323" t="s">
        <v>1783</v>
      </c>
      <c r="K16" s="323" t="s">
        <v>1782</v>
      </c>
      <c r="L16" s="323" t="s">
        <v>1781</v>
      </c>
      <c r="M16" s="323" t="s">
        <v>1780</v>
      </c>
      <c r="N16" s="323" t="s">
        <v>1779</v>
      </c>
      <c r="O16" s="323" t="s">
        <v>1778</v>
      </c>
      <c r="P16" s="323" t="s">
        <v>1777</v>
      </c>
      <c r="Q16" s="323" t="s">
        <v>1776</v>
      </c>
      <c r="R16" s="323" t="s">
        <v>1775</v>
      </c>
      <c r="S16" s="323" t="s">
        <v>1774</v>
      </c>
      <c r="T16" s="323" t="s">
        <v>1773</v>
      </c>
      <c r="U16" s="323" t="s">
        <v>1772</v>
      </c>
      <c r="V16" s="323" t="s">
        <v>1771</v>
      </c>
      <c r="W16" s="323" t="s">
        <v>1770</v>
      </c>
      <c r="X16" s="323" t="s">
        <v>1769</v>
      </c>
      <c r="Y16" s="323" t="s">
        <v>1768</v>
      </c>
      <c r="Z16" s="323" t="s">
        <v>1767</v>
      </c>
      <c r="AA16" s="323" t="s">
        <v>1766</v>
      </c>
      <c r="AB16" s="323" t="s">
        <v>1765</v>
      </c>
      <c r="AC16" s="323" t="s">
        <v>1764</v>
      </c>
      <c r="AD16" s="323" t="s">
        <v>1763</v>
      </c>
      <c r="AE16" s="323" t="s">
        <v>1762</v>
      </c>
      <c r="AF16" s="323" t="s">
        <v>1761</v>
      </c>
      <c r="AG16" s="323" t="s">
        <v>1760</v>
      </c>
      <c r="AH16" s="323" t="s">
        <v>1759</v>
      </c>
      <c r="AI16" s="323" t="s">
        <v>1758</v>
      </c>
      <c r="AJ16" s="323" t="s">
        <v>1757</v>
      </c>
      <c r="AK16" s="323" t="s">
        <v>1756</v>
      </c>
      <c r="AL16" s="323" t="s">
        <v>1755</v>
      </c>
      <c r="AM16" s="323" t="s">
        <v>1754</v>
      </c>
      <c r="AN16" s="323" t="s">
        <v>1753</v>
      </c>
      <c r="AO16" s="323" t="s">
        <v>1752</v>
      </c>
      <c r="AP16" s="323" t="s">
        <v>1751</v>
      </c>
      <c r="AQ16" s="323" t="s">
        <v>1750</v>
      </c>
      <c r="AR16" s="323" t="s">
        <v>1749</v>
      </c>
      <c r="AS16" s="323" t="s">
        <v>1748</v>
      </c>
      <c r="AT16" s="323" t="s">
        <v>1747</v>
      </c>
      <c r="AU16" s="323" t="s">
        <v>1746</v>
      </c>
      <c r="AV16" s="323" t="s">
        <v>1745</v>
      </c>
      <c r="AW16" s="323" t="s">
        <v>1744</v>
      </c>
    </row>
    <row r="17" spans="3:49" s="323" customFormat="1">
      <c r="C17" s="323" t="s">
        <v>1743</v>
      </c>
      <c r="D17" s="323" t="s">
        <v>1742</v>
      </c>
      <c r="E17" s="323" t="s">
        <v>1741</v>
      </c>
      <c r="F17" s="323" t="s">
        <v>1740</v>
      </c>
      <c r="G17" s="323" t="s">
        <v>1739</v>
      </c>
      <c r="H17" s="323" t="s">
        <v>1738</v>
      </c>
      <c r="I17" s="323" t="s">
        <v>1737</v>
      </c>
      <c r="J17" s="323" t="s">
        <v>1736</v>
      </c>
      <c r="K17" s="323" t="s">
        <v>1735</v>
      </c>
      <c r="L17" s="323" t="s">
        <v>1734</v>
      </c>
      <c r="M17" s="323" t="s">
        <v>1733</v>
      </c>
      <c r="N17" s="323" t="s">
        <v>1732</v>
      </c>
      <c r="O17" s="323" t="s">
        <v>1731</v>
      </c>
      <c r="P17" s="323" t="s">
        <v>1730</v>
      </c>
      <c r="Q17" s="323" t="s">
        <v>1729</v>
      </c>
      <c r="R17" s="323" t="s">
        <v>1728</v>
      </c>
      <c r="S17" s="323" t="s">
        <v>1727</v>
      </c>
      <c r="T17" s="323" t="s">
        <v>860</v>
      </c>
      <c r="U17" s="323" t="s">
        <v>1726</v>
      </c>
      <c r="V17" s="323" t="s">
        <v>1725</v>
      </c>
      <c r="W17" s="323" t="s">
        <v>1724</v>
      </c>
      <c r="X17" s="323" t="s">
        <v>1723</v>
      </c>
      <c r="Y17" s="323" t="s">
        <v>1722</v>
      </c>
      <c r="Z17" s="323" t="s">
        <v>1721</v>
      </c>
      <c r="AA17" s="323" t="s">
        <v>1542</v>
      </c>
      <c r="AB17" s="323" t="s">
        <v>1720</v>
      </c>
      <c r="AC17" s="323" t="s">
        <v>1719</v>
      </c>
      <c r="AD17" s="323" t="s">
        <v>1718</v>
      </c>
      <c r="AE17" s="323" t="s">
        <v>1717</v>
      </c>
      <c r="AF17" s="323" t="s">
        <v>1716</v>
      </c>
      <c r="AG17" s="323" t="s">
        <v>1715</v>
      </c>
      <c r="AH17" s="323" t="s">
        <v>1714</v>
      </c>
      <c r="AI17" s="323" t="s">
        <v>1713</v>
      </c>
      <c r="AJ17" s="323" t="s">
        <v>1712</v>
      </c>
      <c r="AK17" s="323" t="s">
        <v>1711</v>
      </c>
      <c r="AL17" s="323" t="s">
        <v>1710</v>
      </c>
      <c r="AM17" s="323" t="s">
        <v>1709</v>
      </c>
      <c r="AN17" s="323" t="s">
        <v>999</v>
      </c>
      <c r="AO17" s="323" t="s">
        <v>1708</v>
      </c>
      <c r="AP17" s="323" t="s">
        <v>1707</v>
      </c>
      <c r="AQ17" s="323" t="s">
        <v>1706</v>
      </c>
      <c r="AR17" s="323" t="s">
        <v>1705</v>
      </c>
      <c r="AS17" s="323" t="s">
        <v>1704</v>
      </c>
      <c r="AT17" s="323" t="s">
        <v>1703</v>
      </c>
      <c r="AU17" s="323" t="s">
        <v>1702</v>
      </c>
      <c r="AV17" s="323" t="s">
        <v>1701</v>
      </c>
      <c r="AW17" s="323" t="s">
        <v>1700</v>
      </c>
    </row>
    <row r="18" spans="3:49" s="323" customFormat="1">
      <c r="C18" s="323" t="s">
        <v>1699</v>
      </c>
      <c r="D18" s="323" t="s">
        <v>1698</v>
      </c>
      <c r="E18" s="323" t="s">
        <v>1697</v>
      </c>
      <c r="F18" s="323" t="s">
        <v>1696</v>
      </c>
      <c r="G18" s="323" t="s">
        <v>1695</v>
      </c>
      <c r="H18" s="323" t="s">
        <v>1694</v>
      </c>
      <c r="I18" s="323" t="s">
        <v>1693</v>
      </c>
      <c r="J18" s="323" t="s">
        <v>1692</v>
      </c>
      <c r="K18" s="323" t="s">
        <v>1691</v>
      </c>
      <c r="L18" s="323" t="s">
        <v>1690</v>
      </c>
      <c r="M18" s="323" t="s">
        <v>1689</v>
      </c>
      <c r="N18" s="323" t="s">
        <v>1688</v>
      </c>
      <c r="O18" s="323" t="s">
        <v>1687</v>
      </c>
      <c r="P18" s="323" t="s">
        <v>1686</v>
      </c>
      <c r="Q18" s="323" t="s">
        <v>1685</v>
      </c>
      <c r="R18" s="323" t="s">
        <v>1547</v>
      </c>
      <c r="S18" s="323" t="s">
        <v>1684</v>
      </c>
      <c r="T18" s="323" t="s">
        <v>1683</v>
      </c>
      <c r="U18" s="323" t="s">
        <v>1682</v>
      </c>
      <c r="V18" s="323" t="s">
        <v>1681</v>
      </c>
      <c r="W18" s="323" t="s">
        <v>1680</v>
      </c>
      <c r="X18" s="323" t="s">
        <v>1679</v>
      </c>
      <c r="Y18" s="323" t="s">
        <v>1678</v>
      </c>
      <c r="Z18" s="323" t="s">
        <v>1677</v>
      </c>
      <c r="AA18" s="323" t="s">
        <v>1676</v>
      </c>
      <c r="AB18" s="323" t="s">
        <v>1675</v>
      </c>
      <c r="AC18" s="323" t="s">
        <v>1674</v>
      </c>
      <c r="AD18" s="323" t="s">
        <v>1673</v>
      </c>
      <c r="AE18" s="323" t="s">
        <v>1672</v>
      </c>
      <c r="AF18" s="323" t="s">
        <v>867</v>
      </c>
      <c r="AG18" s="323" t="s">
        <v>998</v>
      </c>
      <c r="AH18" s="323" t="s">
        <v>1671</v>
      </c>
      <c r="AI18" s="323" t="s">
        <v>1670</v>
      </c>
      <c r="AJ18" s="323" t="s">
        <v>1669</v>
      </c>
      <c r="AK18" s="323" t="s">
        <v>1668</v>
      </c>
      <c r="AL18" s="323" t="s">
        <v>1667</v>
      </c>
      <c r="AM18" s="323" t="s">
        <v>1666</v>
      </c>
      <c r="AN18" s="323" t="s">
        <v>1665</v>
      </c>
      <c r="AO18" s="323" t="s">
        <v>1664</v>
      </c>
      <c r="AP18" s="323" t="s">
        <v>1663</v>
      </c>
      <c r="AQ18" s="323" t="s">
        <v>1662</v>
      </c>
      <c r="AR18" s="323" t="s">
        <v>1661</v>
      </c>
      <c r="AS18" s="323" t="s">
        <v>804</v>
      </c>
      <c r="AT18" s="323" t="s">
        <v>1660</v>
      </c>
      <c r="AU18" s="323" t="s">
        <v>1659</v>
      </c>
      <c r="AV18" s="323" t="s">
        <v>1658</v>
      </c>
      <c r="AW18" s="323" t="s">
        <v>1657</v>
      </c>
    </row>
    <row r="19" spans="3:49" s="323" customFormat="1">
      <c r="C19" s="323" t="s">
        <v>1656</v>
      </c>
      <c r="D19" s="323" t="s">
        <v>1655</v>
      </c>
      <c r="E19" s="323" t="s">
        <v>1654</v>
      </c>
      <c r="F19" s="323" t="s">
        <v>1653</v>
      </c>
      <c r="G19" s="323" t="s">
        <v>1652</v>
      </c>
      <c r="H19" s="323" t="s">
        <v>1651</v>
      </c>
      <c r="I19" s="323" t="s">
        <v>1650</v>
      </c>
      <c r="J19" s="323" t="s">
        <v>1649</v>
      </c>
      <c r="K19" s="323" t="s">
        <v>1648</v>
      </c>
      <c r="L19" s="323" t="s">
        <v>1647</v>
      </c>
      <c r="M19" s="323" t="s">
        <v>1646</v>
      </c>
      <c r="N19" s="323" t="s">
        <v>1645</v>
      </c>
      <c r="O19" s="323" t="s">
        <v>1644</v>
      </c>
      <c r="P19" s="323" t="s">
        <v>1643</v>
      </c>
      <c r="Q19" s="323" t="s">
        <v>1642</v>
      </c>
      <c r="S19" s="323" t="s">
        <v>1641</v>
      </c>
      <c r="T19" s="323" t="s">
        <v>1640</v>
      </c>
      <c r="U19" s="323" t="s">
        <v>1639</v>
      </c>
      <c r="V19" s="323" t="s">
        <v>1638</v>
      </c>
      <c r="W19" s="323" t="s">
        <v>1637</v>
      </c>
      <c r="X19" s="323" t="s">
        <v>1636</v>
      </c>
      <c r="Y19" s="323" t="s">
        <v>1635</v>
      </c>
      <c r="Z19" s="323" t="s">
        <v>1634</v>
      </c>
      <c r="AA19" s="323" t="s">
        <v>1633</v>
      </c>
      <c r="AB19" s="323" t="s">
        <v>1632</v>
      </c>
      <c r="AC19" s="323" t="s">
        <v>1631</v>
      </c>
      <c r="AD19" s="323" t="s">
        <v>1630</v>
      </c>
      <c r="AE19" s="323" t="s">
        <v>1629</v>
      </c>
      <c r="AF19" s="323" t="s">
        <v>1628</v>
      </c>
      <c r="AG19" s="323" t="s">
        <v>1627</v>
      </c>
      <c r="AH19" s="323" t="s">
        <v>1626</v>
      </c>
      <c r="AI19" s="323" t="s">
        <v>1625</v>
      </c>
      <c r="AJ19" s="323" t="s">
        <v>1624</v>
      </c>
      <c r="AK19" s="323" t="s">
        <v>1623</v>
      </c>
      <c r="AL19" s="323" t="s">
        <v>1622</v>
      </c>
      <c r="AM19" s="323" t="s">
        <v>1621</v>
      </c>
      <c r="AN19" s="323" t="s">
        <v>1620</v>
      </c>
      <c r="AO19" s="323" t="s">
        <v>1619</v>
      </c>
      <c r="AP19" s="323" t="s">
        <v>1618</v>
      </c>
      <c r="AQ19" s="323" t="s">
        <v>1617</v>
      </c>
      <c r="AR19" s="323" t="s">
        <v>1616</v>
      </c>
      <c r="AS19" s="323" t="s">
        <v>1615</v>
      </c>
      <c r="AT19" s="323" t="s">
        <v>1614</v>
      </c>
      <c r="AU19" s="323" t="s">
        <v>1613</v>
      </c>
      <c r="AV19" s="323" t="s">
        <v>1612</v>
      </c>
      <c r="AW19" s="323" t="s">
        <v>1611</v>
      </c>
    </row>
    <row r="20" spans="3:49" s="323" customFormat="1">
      <c r="C20" s="323" t="s">
        <v>1610</v>
      </c>
      <c r="D20" s="323" t="s">
        <v>1609</v>
      </c>
      <c r="E20" s="323" t="s">
        <v>1608</v>
      </c>
      <c r="F20" s="323" t="s">
        <v>1607</v>
      </c>
      <c r="G20" s="323" t="s">
        <v>1606</v>
      </c>
      <c r="H20" s="323" t="s">
        <v>1605</v>
      </c>
      <c r="I20" s="323" t="s">
        <v>1604</v>
      </c>
      <c r="J20" s="323" t="s">
        <v>1603</v>
      </c>
      <c r="K20" s="323" t="s">
        <v>1602</v>
      </c>
      <c r="L20" s="323" t="s">
        <v>1601</v>
      </c>
      <c r="M20" s="323" t="s">
        <v>1600</v>
      </c>
      <c r="N20" s="323" t="s">
        <v>1599</v>
      </c>
      <c r="O20" s="323" t="s">
        <v>1598</v>
      </c>
      <c r="P20" s="323" t="s">
        <v>1597</v>
      </c>
      <c r="Q20" s="323" t="s">
        <v>1596</v>
      </c>
      <c r="S20" s="323" t="s">
        <v>1595</v>
      </c>
      <c r="T20" s="323" t="s">
        <v>1594</v>
      </c>
      <c r="U20" s="323" t="s">
        <v>998</v>
      </c>
      <c r="V20" s="323" t="s">
        <v>1593</v>
      </c>
      <c r="W20" s="323" t="s">
        <v>1592</v>
      </c>
      <c r="X20" s="323" t="s">
        <v>1591</v>
      </c>
      <c r="Y20" s="323" t="s">
        <v>1590</v>
      </c>
      <c r="Z20" s="323" t="s">
        <v>1589</v>
      </c>
      <c r="AA20" s="323" t="s">
        <v>1588</v>
      </c>
      <c r="AB20" s="323" t="s">
        <v>1587</v>
      </c>
      <c r="AC20" s="323" t="s">
        <v>1586</v>
      </c>
      <c r="AD20" s="323" t="s">
        <v>1585</v>
      </c>
      <c r="AE20" s="323" t="s">
        <v>1584</v>
      </c>
      <c r="AF20" s="323" t="s">
        <v>860</v>
      </c>
      <c r="AG20" s="323" t="s">
        <v>1583</v>
      </c>
      <c r="AH20" s="323" t="s">
        <v>1582</v>
      </c>
      <c r="AI20" s="323" t="s">
        <v>1581</v>
      </c>
      <c r="AJ20" s="323" t="s">
        <v>1580</v>
      </c>
      <c r="AK20" s="323" t="s">
        <v>1579</v>
      </c>
      <c r="AL20" s="323" t="s">
        <v>1578</v>
      </c>
      <c r="AM20" s="323" t="s">
        <v>1577</v>
      </c>
      <c r="AN20" s="323" t="s">
        <v>1576</v>
      </c>
      <c r="AO20" s="323" t="s">
        <v>1575</v>
      </c>
      <c r="AP20" s="323" t="s">
        <v>1574</v>
      </c>
      <c r="AQ20" s="323" t="s">
        <v>1573</v>
      </c>
      <c r="AR20" s="323" t="s">
        <v>1572</v>
      </c>
      <c r="AS20" s="323" t="s">
        <v>1571</v>
      </c>
      <c r="AT20" s="323" t="s">
        <v>1570</v>
      </c>
      <c r="AU20" s="323" t="s">
        <v>1569</v>
      </c>
      <c r="AV20" s="323" t="s">
        <v>1568</v>
      </c>
      <c r="AW20" s="323" t="s">
        <v>1567</v>
      </c>
    </row>
    <row r="21" spans="3:49" s="323" customFormat="1">
      <c r="C21" s="323" t="s">
        <v>1566</v>
      </c>
      <c r="D21" s="323" t="s">
        <v>1565</v>
      </c>
      <c r="E21" s="323" t="s">
        <v>1564</v>
      </c>
      <c r="F21" s="323" t="s">
        <v>1563</v>
      </c>
      <c r="G21" s="323" t="s">
        <v>1562</v>
      </c>
      <c r="H21" s="323" t="s">
        <v>1547</v>
      </c>
      <c r="I21" s="323" t="s">
        <v>1561</v>
      </c>
      <c r="J21" s="323" t="s">
        <v>1560</v>
      </c>
      <c r="K21" s="323" t="s">
        <v>1559</v>
      </c>
      <c r="L21" s="323" t="s">
        <v>1398</v>
      </c>
      <c r="M21" s="323" t="s">
        <v>1558</v>
      </c>
      <c r="N21" s="323" t="s">
        <v>1557</v>
      </c>
      <c r="O21" s="323" t="s">
        <v>1556</v>
      </c>
      <c r="P21" s="323" t="s">
        <v>1555</v>
      </c>
      <c r="Q21" s="323" t="s">
        <v>1554</v>
      </c>
      <c r="S21" s="323" t="s">
        <v>1553</v>
      </c>
      <c r="U21" s="323" t="s">
        <v>1552</v>
      </c>
      <c r="V21" s="323" t="s">
        <v>1551</v>
      </c>
      <c r="W21" s="323" t="s">
        <v>1550</v>
      </c>
      <c r="X21" s="323" t="s">
        <v>1549</v>
      </c>
      <c r="Y21" s="323" t="s">
        <v>1548</v>
      </c>
      <c r="Z21" s="323" t="s">
        <v>1547</v>
      </c>
      <c r="AA21" s="323" t="s">
        <v>1546</v>
      </c>
      <c r="AB21" s="323" t="s">
        <v>1545</v>
      </c>
      <c r="AC21" s="323" t="s">
        <v>1544</v>
      </c>
      <c r="AD21" s="323" t="s">
        <v>1543</v>
      </c>
      <c r="AE21" s="323" t="s">
        <v>1192</v>
      </c>
      <c r="AF21" s="323" t="s">
        <v>679</v>
      </c>
      <c r="AG21" s="323" t="s">
        <v>1542</v>
      </c>
      <c r="AH21" s="323" t="s">
        <v>1541</v>
      </c>
      <c r="AI21" s="323" t="s">
        <v>1540</v>
      </c>
      <c r="AJ21" s="323" t="s">
        <v>1539</v>
      </c>
      <c r="AK21" s="323" t="s">
        <v>1538</v>
      </c>
      <c r="AL21" s="323" t="s">
        <v>1537</v>
      </c>
      <c r="AN21" s="323" t="s">
        <v>1536</v>
      </c>
      <c r="AO21" s="323" t="s">
        <v>1535</v>
      </c>
      <c r="AP21" s="323" t="s">
        <v>1534</v>
      </c>
      <c r="AQ21" s="323" t="s">
        <v>1533</v>
      </c>
      <c r="AR21" s="323" t="s">
        <v>1532</v>
      </c>
      <c r="AS21" s="323" t="s">
        <v>1531</v>
      </c>
      <c r="AT21" s="323" t="s">
        <v>1530</v>
      </c>
      <c r="AU21" s="323" t="s">
        <v>1529</v>
      </c>
      <c r="AV21" s="323" t="s">
        <v>1528</v>
      </c>
      <c r="AW21" s="323" t="s">
        <v>1527</v>
      </c>
    </row>
    <row r="22" spans="3:49" s="323" customFormat="1">
      <c r="C22" s="323" t="s">
        <v>1526</v>
      </c>
      <c r="D22" s="323" t="s">
        <v>1525</v>
      </c>
      <c r="E22" s="323" t="s">
        <v>1524</v>
      </c>
      <c r="F22" s="323" t="s">
        <v>1523</v>
      </c>
      <c r="G22" s="323" t="s">
        <v>1522</v>
      </c>
      <c r="H22" s="323" t="s">
        <v>1521</v>
      </c>
      <c r="I22" s="323" t="s">
        <v>1520</v>
      </c>
      <c r="J22" s="323" t="s">
        <v>1519</v>
      </c>
      <c r="K22" s="323" t="s">
        <v>1518</v>
      </c>
      <c r="L22" s="323" t="s">
        <v>1517</v>
      </c>
      <c r="M22" s="323" t="s">
        <v>1516</v>
      </c>
      <c r="N22" s="323" t="s">
        <v>1515</v>
      </c>
      <c r="O22" s="323" t="s">
        <v>1514</v>
      </c>
      <c r="P22" s="323" t="s">
        <v>1513</v>
      </c>
      <c r="Q22" s="323" t="s">
        <v>1512</v>
      </c>
      <c r="S22" s="323" t="s">
        <v>1511</v>
      </c>
      <c r="U22" s="323" t="s">
        <v>1510</v>
      </c>
      <c r="V22" s="323" t="s">
        <v>1509</v>
      </c>
      <c r="W22" s="323" t="s">
        <v>1508</v>
      </c>
      <c r="X22" s="323" t="s">
        <v>1507</v>
      </c>
      <c r="Y22" s="323" t="s">
        <v>1506</v>
      </c>
      <c r="Z22" s="323" t="s">
        <v>1505</v>
      </c>
      <c r="AA22" s="323" t="s">
        <v>1504</v>
      </c>
      <c r="AB22" s="323" t="s">
        <v>1503</v>
      </c>
      <c r="AC22" s="323" t="s">
        <v>1502</v>
      </c>
      <c r="AD22" s="323" t="s">
        <v>1501</v>
      </c>
      <c r="AE22" s="323" t="s">
        <v>1500</v>
      </c>
      <c r="AF22" s="323" t="s">
        <v>1499</v>
      </c>
      <c r="AG22" s="323" t="s">
        <v>1498</v>
      </c>
      <c r="AH22" s="323" t="s">
        <v>1497</v>
      </c>
      <c r="AI22" s="323" t="s">
        <v>1496</v>
      </c>
      <c r="AJ22" s="323" t="s">
        <v>1495</v>
      </c>
      <c r="AK22" s="323" t="s">
        <v>1494</v>
      </c>
      <c r="AL22" s="323" t="s">
        <v>1493</v>
      </c>
      <c r="AN22" s="323" t="s">
        <v>1492</v>
      </c>
      <c r="AO22" s="323" t="s">
        <v>1491</v>
      </c>
      <c r="AP22" s="323" t="s">
        <v>1490</v>
      </c>
      <c r="AQ22" s="323" t="s">
        <v>1489</v>
      </c>
      <c r="AR22" s="323" t="s">
        <v>1488</v>
      </c>
      <c r="AS22" s="323" t="s">
        <v>1487</v>
      </c>
      <c r="AU22" s="323" t="s">
        <v>1486</v>
      </c>
      <c r="AV22" s="323" t="s">
        <v>1485</v>
      </c>
      <c r="AW22" s="323" t="s">
        <v>1484</v>
      </c>
    </row>
    <row r="23" spans="3:49" s="323" customFormat="1">
      <c r="C23" s="323" t="s">
        <v>1483</v>
      </c>
      <c r="D23" s="323" t="s">
        <v>1482</v>
      </c>
      <c r="E23" s="323" t="s">
        <v>1481</v>
      </c>
      <c r="F23" s="323" t="s">
        <v>835</v>
      </c>
      <c r="G23" s="323" t="s">
        <v>1480</v>
      </c>
      <c r="H23" s="323" t="s">
        <v>1479</v>
      </c>
      <c r="I23" s="323" t="s">
        <v>1478</v>
      </c>
      <c r="J23" s="323" t="s">
        <v>1477</v>
      </c>
      <c r="K23" s="323" t="s">
        <v>1476</v>
      </c>
      <c r="L23" s="323" t="s">
        <v>1475</v>
      </c>
      <c r="M23" s="323" t="s">
        <v>1474</v>
      </c>
      <c r="N23" s="323" t="s">
        <v>1473</v>
      </c>
      <c r="O23" s="323" t="s">
        <v>1472</v>
      </c>
      <c r="P23" s="323" t="s">
        <v>1471</v>
      </c>
      <c r="Q23" s="323" t="s">
        <v>1470</v>
      </c>
      <c r="U23" s="323" t="s">
        <v>1469</v>
      </c>
      <c r="V23" s="323" t="s">
        <v>1468</v>
      </c>
      <c r="W23" s="323" t="s">
        <v>1467</v>
      </c>
      <c r="X23" s="323" t="s">
        <v>1466</v>
      </c>
      <c r="Y23" s="323" t="s">
        <v>1465</v>
      </c>
      <c r="Z23" s="323" t="s">
        <v>1464</v>
      </c>
      <c r="AB23" s="323" t="s">
        <v>1463</v>
      </c>
      <c r="AC23" s="323" t="s">
        <v>1462</v>
      </c>
      <c r="AD23" s="323" t="s">
        <v>1461</v>
      </c>
      <c r="AE23" s="323" t="s">
        <v>1460</v>
      </c>
      <c r="AF23" s="323" t="s">
        <v>1459</v>
      </c>
      <c r="AI23" s="323" t="s">
        <v>1458</v>
      </c>
      <c r="AJ23" s="323" t="s">
        <v>1457</v>
      </c>
      <c r="AL23" s="323" t="s">
        <v>1456</v>
      </c>
      <c r="AN23" s="323" t="s">
        <v>1455</v>
      </c>
      <c r="AO23" s="323" t="s">
        <v>1454</v>
      </c>
      <c r="AP23" s="323" t="s">
        <v>1453</v>
      </c>
      <c r="AQ23" s="323" t="s">
        <v>1452</v>
      </c>
      <c r="AR23" s="323" t="s">
        <v>1451</v>
      </c>
      <c r="AS23" s="323" t="s">
        <v>1450</v>
      </c>
      <c r="AU23" s="323" t="s">
        <v>1449</v>
      </c>
      <c r="AV23" s="323" t="s">
        <v>1448</v>
      </c>
      <c r="AW23" s="323" t="s">
        <v>1447</v>
      </c>
    </row>
    <row r="24" spans="3:49" s="323" customFormat="1">
      <c r="C24" s="323" t="s">
        <v>1446</v>
      </c>
      <c r="D24" s="323" t="s">
        <v>1445</v>
      </c>
      <c r="E24" s="323" t="s">
        <v>1444</v>
      </c>
      <c r="F24" s="323" t="s">
        <v>1443</v>
      </c>
      <c r="G24" s="323" t="s">
        <v>1442</v>
      </c>
      <c r="H24" s="323" t="s">
        <v>1115</v>
      </c>
      <c r="I24" s="323" t="s">
        <v>1441</v>
      </c>
      <c r="J24" s="323" t="s">
        <v>1440</v>
      </c>
      <c r="K24" s="323" t="s">
        <v>1439</v>
      </c>
      <c r="L24" s="323" t="s">
        <v>1438</v>
      </c>
      <c r="M24" s="323" t="s">
        <v>1437</v>
      </c>
      <c r="N24" s="323" t="s">
        <v>1436</v>
      </c>
      <c r="O24" s="323" t="s">
        <v>1435</v>
      </c>
      <c r="P24" s="323" t="s">
        <v>1434</v>
      </c>
      <c r="Q24" s="323" t="s">
        <v>1433</v>
      </c>
      <c r="U24" s="323" t="s">
        <v>1432</v>
      </c>
      <c r="V24" s="323" t="s">
        <v>987</v>
      </c>
      <c r="W24" s="323" t="s">
        <v>1431</v>
      </c>
      <c r="X24" s="323" t="s">
        <v>1430</v>
      </c>
      <c r="Y24" s="323" t="s">
        <v>1429</v>
      </c>
      <c r="Z24" s="323" t="s">
        <v>1113</v>
      </c>
      <c r="AB24" s="323" t="s">
        <v>1428</v>
      </c>
      <c r="AC24" s="323" t="s">
        <v>1427</v>
      </c>
      <c r="AD24" s="357" t="s">
        <v>3563</v>
      </c>
      <c r="AE24" s="323" t="s">
        <v>1426</v>
      </c>
      <c r="AF24" s="323" t="s">
        <v>1425</v>
      </c>
      <c r="AI24" s="323" t="s">
        <v>1424</v>
      </c>
      <c r="AJ24" s="323" t="s">
        <v>1423</v>
      </c>
      <c r="AL24" s="323" t="s">
        <v>1422</v>
      </c>
      <c r="AO24" s="323" t="s">
        <v>1421</v>
      </c>
      <c r="AP24" s="323" t="s">
        <v>1420</v>
      </c>
      <c r="AR24" s="323" t="s">
        <v>1419</v>
      </c>
      <c r="AS24" s="323" t="s">
        <v>1418</v>
      </c>
      <c r="AU24" s="323" t="s">
        <v>1417</v>
      </c>
      <c r="AV24" s="323" t="s">
        <v>1416</v>
      </c>
      <c r="AW24" s="323" t="s">
        <v>1415</v>
      </c>
    </row>
    <row r="25" spans="3:49" s="323" customFormat="1">
      <c r="C25" s="323" t="s">
        <v>1414</v>
      </c>
      <c r="D25" s="323" t="s">
        <v>1413</v>
      </c>
      <c r="E25" s="323" t="s">
        <v>1412</v>
      </c>
      <c r="F25" s="323" t="s">
        <v>1411</v>
      </c>
      <c r="G25" s="323" t="s">
        <v>1410</v>
      </c>
      <c r="H25" s="323" t="s">
        <v>1409</v>
      </c>
      <c r="I25" s="323" t="s">
        <v>1408</v>
      </c>
      <c r="J25" s="323" t="s">
        <v>1407</v>
      </c>
      <c r="K25" s="323" t="s">
        <v>1406</v>
      </c>
      <c r="L25" s="323" t="s">
        <v>1405</v>
      </c>
      <c r="M25" s="323" t="s">
        <v>1404</v>
      </c>
      <c r="N25" s="323" t="s">
        <v>1403</v>
      </c>
      <c r="O25" s="323" t="s">
        <v>1402</v>
      </c>
      <c r="P25" s="323" t="s">
        <v>1401</v>
      </c>
      <c r="Q25" s="323" t="s">
        <v>1400</v>
      </c>
      <c r="U25" s="323" t="s">
        <v>1399</v>
      </c>
      <c r="V25" s="323" t="s">
        <v>1398</v>
      </c>
      <c r="W25" s="323" t="s">
        <v>1397</v>
      </c>
      <c r="X25" s="323" t="s">
        <v>1396</v>
      </c>
      <c r="Y25" s="323" t="s">
        <v>1395</v>
      </c>
      <c r="Z25" s="323" t="s">
        <v>1394</v>
      </c>
      <c r="AB25" s="323" t="s">
        <v>1393</v>
      </c>
      <c r="AC25" s="323" t="s">
        <v>1392</v>
      </c>
      <c r="AD25" s="323" t="s">
        <v>1391</v>
      </c>
      <c r="AE25" s="323" t="s">
        <v>1390</v>
      </c>
      <c r="AF25" s="323" t="s">
        <v>1389</v>
      </c>
      <c r="AI25" s="323" t="s">
        <v>1388</v>
      </c>
      <c r="AJ25" s="323" t="s">
        <v>1387</v>
      </c>
      <c r="AL25" s="323" t="s">
        <v>1386</v>
      </c>
      <c r="AO25" s="323" t="s">
        <v>1385</v>
      </c>
      <c r="AP25" s="323" t="s">
        <v>1384</v>
      </c>
      <c r="AS25" s="323" t="s">
        <v>1383</v>
      </c>
      <c r="AU25" s="323" t="s">
        <v>1382</v>
      </c>
      <c r="AV25" s="323" t="s">
        <v>1381</v>
      </c>
      <c r="AW25" s="323" t="s">
        <v>1380</v>
      </c>
    </row>
    <row r="26" spans="3:49" s="323" customFormat="1">
      <c r="C26" s="323" t="s">
        <v>1379</v>
      </c>
      <c r="D26" s="323" t="s">
        <v>1378</v>
      </c>
      <c r="E26" s="323" t="s">
        <v>1377</v>
      </c>
      <c r="F26" s="323" t="s">
        <v>1376</v>
      </c>
      <c r="G26" s="323" t="s">
        <v>1349</v>
      </c>
      <c r="H26" s="323" t="s">
        <v>1375</v>
      </c>
      <c r="I26" s="323" t="s">
        <v>1374</v>
      </c>
      <c r="J26" s="323" t="s">
        <v>1373</v>
      </c>
      <c r="K26" s="323" t="s">
        <v>1372</v>
      </c>
      <c r="L26" s="323" t="s">
        <v>1371</v>
      </c>
      <c r="M26" s="323" t="s">
        <v>1370</v>
      </c>
      <c r="N26" s="323" t="s">
        <v>1369</v>
      </c>
      <c r="O26" s="323" t="s">
        <v>1368</v>
      </c>
      <c r="P26" s="323" t="s">
        <v>1367</v>
      </c>
      <c r="Q26" s="323" t="s">
        <v>1366</v>
      </c>
      <c r="U26" s="323" t="s">
        <v>1365</v>
      </c>
      <c r="V26" s="323" t="s">
        <v>1364</v>
      </c>
      <c r="W26" s="323" t="s">
        <v>1363</v>
      </c>
      <c r="X26" s="323" t="s">
        <v>1362</v>
      </c>
      <c r="Y26" s="323" t="s">
        <v>1361</v>
      </c>
      <c r="Z26" s="323" t="s">
        <v>1360</v>
      </c>
      <c r="AB26" s="323" t="s">
        <v>1359</v>
      </c>
      <c r="AC26" s="323" t="s">
        <v>1358</v>
      </c>
      <c r="AD26" s="323" t="s">
        <v>1357</v>
      </c>
      <c r="AE26" s="323" t="s">
        <v>1356</v>
      </c>
      <c r="AF26" s="323" t="s">
        <v>1355</v>
      </c>
      <c r="AI26" s="323" t="s">
        <v>1354</v>
      </c>
      <c r="AJ26" s="323" t="s">
        <v>1353</v>
      </c>
      <c r="AL26" s="323" t="s">
        <v>1352</v>
      </c>
      <c r="AO26" s="323" t="s">
        <v>1351</v>
      </c>
      <c r="AP26" s="323" t="s">
        <v>1350</v>
      </c>
      <c r="AS26" s="323" t="s">
        <v>1165</v>
      </c>
      <c r="AU26" s="323" t="s">
        <v>1349</v>
      </c>
      <c r="AV26" s="323" t="s">
        <v>1348</v>
      </c>
      <c r="AW26" s="323" t="s">
        <v>1347</v>
      </c>
    </row>
    <row r="27" spans="3:49" s="323" customFormat="1">
      <c r="C27" s="323" t="s">
        <v>1346</v>
      </c>
      <c r="D27" s="323" t="s">
        <v>1345</v>
      </c>
      <c r="E27" s="323" t="s">
        <v>1344</v>
      </c>
      <c r="F27" s="323" t="s">
        <v>1343</v>
      </c>
      <c r="G27" s="323" t="s">
        <v>1342</v>
      </c>
      <c r="H27" s="323" t="s">
        <v>1341</v>
      </c>
      <c r="I27" s="323" t="s">
        <v>1340</v>
      </c>
      <c r="J27" s="323" t="s">
        <v>1339</v>
      </c>
      <c r="K27" s="323" t="s">
        <v>1338</v>
      </c>
      <c r="L27" s="323" t="s">
        <v>760</v>
      </c>
      <c r="M27" s="323" t="s">
        <v>1337</v>
      </c>
      <c r="N27" s="323" t="s">
        <v>1336</v>
      </c>
      <c r="O27" s="323" t="s">
        <v>1335</v>
      </c>
      <c r="P27" s="323" t="s">
        <v>1334</v>
      </c>
      <c r="Q27" s="323" t="s">
        <v>1333</v>
      </c>
      <c r="U27" s="323" t="s">
        <v>1332</v>
      </c>
      <c r="V27" s="323" t="s">
        <v>1331</v>
      </c>
      <c r="W27" s="323" t="s">
        <v>1330</v>
      </c>
      <c r="X27" s="323" t="s">
        <v>1329</v>
      </c>
      <c r="Y27" s="323" t="s">
        <v>1328</v>
      </c>
      <c r="Z27" s="323" t="s">
        <v>1327</v>
      </c>
      <c r="AB27" s="323" t="s">
        <v>1326</v>
      </c>
      <c r="AC27" s="323" t="s">
        <v>1325</v>
      </c>
      <c r="AD27" s="323" t="s">
        <v>1324</v>
      </c>
      <c r="AE27" s="323" t="s">
        <v>1323</v>
      </c>
      <c r="AF27" s="323" t="s">
        <v>1322</v>
      </c>
      <c r="AI27" s="323" t="s">
        <v>1321</v>
      </c>
      <c r="AL27" s="323" t="s">
        <v>1320</v>
      </c>
      <c r="AO27" s="323" t="s">
        <v>1319</v>
      </c>
      <c r="AP27" s="323" t="s">
        <v>1318</v>
      </c>
      <c r="AS27" s="323" t="s">
        <v>1317</v>
      </c>
      <c r="AU27" s="323" t="s">
        <v>1316</v>
      </c>
      <c r="AV27" s="323" t="s">
        <v>1315</v>
      </c>
      <c r="AW27" s="323" t="s">
        <v>1314</v>
      </c>
    </row>
    <row r="28" spans="3:49" s="323" customFormat="1">
      <c r="C28" s="323" t="s">
        <v>1313</v>
      </c>
      <c r="D28" s="323" t="s">
        <v>1312</v>
      </c>
      <c r="E28" s="323" t="s">
        <v>1311</v>
      </c>
      <c r="F28" s="323" t="s">
        <v>1310</v>
      </c>
      <c r="G28" s="323" t="s">
        <v>1309</v>
      </c>
      <c r="H28" s="323" t="s">
        <v>1308</v>
      </c>
      <c r="I28" s="323" t="s">
        <v>1307</v>
      </c>
      <c r="J28" s="323" t="s">
        <v>1306</v>
      </c>
      <c r="K28" s="323" t="s">
        <v>1173</v>
      </c>
      <c r="L28" s="323" t="s">
        <v>1305</v>
      </c>
      <c r="M28" s="323" t="s">
        <v>1304</v>
      </c>
      <c r="N28" s="323" t="s">
        <v>1303</v>
      </c>
      <c r="O28" s="323" t="s">
        <v>1302</v>
      </c>
      <c r="P28" s="323" t="s">
        <v>1301</v>
      </c>
      <c r="Q28" s="323" t="s">
        <v>1300</v>
      </c>
      <c r="U28" s="323" t="s">
        <v>1299</v>
      </c>
      <c r="V28" s="323" t="s">
        <v>1298</v>
      </c>
      <c r="W28" s="323" t="s">
        <v>1297</v>
      </c>
      <c r="X28" s="323" t="s">
        <v>1296</v>
      </c>
      <c r="Y28" s="323" t="s">
        <v>1295</v>
      </c>
      <c r="Z28" s="323" t="s">
        <v>1294</v>
      </c>
      <c r="AB28" s="323" t="s">
        <v>1293</v>
      </c>
      <c r="AC28" s="323" t="s">
        <v>1292</v>
      </c>
      <c r="AD28" s="323" t="s">
        <v>1291</v>
      </c>
      <c r="AE28" s="323" t="s">
        <v>1290</v>
      </c>
      <c r="AF28" s="323" t="s">
        <v>1289</v>
      </c>
      <c r="AI28" s="323" t="s">
        <v>1288</v>
      </c>
      <c r="AO28" s="323" t="s">
        <v>1287</v>
      </c>
      <c r="AP28" s="323" t="s">
        <v>1286</v>
      </c>
      <c r="AS28" s="323" t="s">
        <v>943</v>
      </c>
      <c r="AU28" s="323" t="s">
        <v>1285</v>
      </c>
      <c r="AV28" s="323" t="s">
        <v>1284</v>
      </c>
      <c r="AW28" s="323" t="s">
        <v>1283</v>
      </c>
    </row>
    <row r="29" spans="3:49" s="323" customFormat="1">
      <c r="C29" s="323" t="s">
        <v>1282</v>
      </c>
      <c r="D29" s="323" t="s">
        <v>1281</v>
      </c>
      <c r="E29" s="323" t="s">
        <v>1280</v>
      </c>
      <c r="F29" s="323" t="s">
        <v>1279</v>
      </c>
      <c r="H29" s="323" t="s">
        <v>1278</v>
      </c>
      <c r="I29" s="323" t="s">
        <v>1277</v>
      </c>
      <c r="J29" s="323" t="s">
        <v>1276</v>
      </c>
      <c r="L29" s="323" t="s">
        <v>1275</v>
      </c>
      <c r="M29" s="323" t="s">
        <v>1274</v>
      </c>
      <c r="N29" s="323" t="s">
        <v>1273</v>
      </c>
      <c r="O29" s="323" t="s">
        <v>1272</v>
      </c>
      <c r="P29" s="323" t="s">
        <v>1271</v>
      </c>
      <c r="Q29" s="323" t="s">
        <v>1270</v>
      </c>
      <c r="U29" s="323" t="s">
        <v>1269</v>
      </c>
      <c r="V29" s="323" t="s">
        <v>1268</v>
      </c>
      <c r="W29" s="323" t="s">
        <v>1267</v>
      </c>
      <c r="X29" s="323" t="s">
        <v>1266</v>
      </c>
      <c r="Y29" s="323" t="s">
        <v>1265</v>
      </c>
      <c r="Z29" s="323" t="s">
        <v>1264</v>
      </c>
      <c r="AB29" s="323" t="s">
        <v>1263</v>
      </c>
      <c r="AC29" s="323" t="s">
        <v>1262</v>
      </c>
      <c r="AD29" s="323" t="s">
        <v>1261</v>
      </c>
      <c r="AE29" s="323" t="s">
        <v>1260</v>
      </c>
      <c r="AF29" s="323" t="s">
        <v>1259</v>
      </c>
      <c r="AI29" s="323" t="s">
        <v>1258</v>
      </c>
      <c r="AO29" s="323" t="s">
        <v>1257</v>
      </c>
      <c r="AP29" s="323" t="s">
        <v>1256</v>
      </c>
      <c r="AS29" s="323" t="s">
        <v>1255</v>
      </c>
      <c r="AU29" s="323" t="s">
        <v>1254</v>
      </c>
      <c r="AV29" s="323" t="s">
        <v>1253</v>
      </c>
      <c r="AW29" s="323" t="s">
        <v>1252</v>
      </c>
    </row>
    <row r="30" spans="3:49" s="323" customFormat="1">
      <c r="C30" s="323" t="s">
        <v>1251</v>
      </c>
      <c r="D30" s="323" t="s">
        <v>1250</v>
      </c>
      <c r="E30" s="323" t="s">
        <v>1249</v>
      </c>
      <c r="F30" s="323" t="s">
        <v>1248</v>
      </c>
      <c r="H30" s="323" t="s">
        <v>1247</v>
      </c>
      <c r="I30" s="323" t="s">
        <v>1246</v>
      </c>
      <c r="J30" s="323" t="s">
        <v>1245</v>
      </c>
      <c r="L30" s="323" t="s">
        <v>1244</v>
      </c>
      <c r="M30" s="323" t="s">
        <v>1243</v>
      </c>
      <c r="N30" s="323" t="s">
        <v>1242</v>
      </c>
      <c r="O30" s="323" t="s">
        <v>1241</v>
      </c>
      <c r="P30" s="323" t="s">
        <v>1240</v>
      </c>
      <c r="Q30" s="323" t="s">
        <v>1239</v>
      </c>
      <c r="U30" s="323" t="s">
        <v>1238</v>
      </c>
      <c r="V30" s="323" t="s">
        <v>1237</v>
      </c>
      <c r="W30" s="323" t="s">
        <v>1236</v>
      </c>
      <c r="X30" s="323" t="s">
        <v>1235</v>
      </c>
      <c r="Y30" s="323" t="s">
        <v>1234</v>
      </c>
      <c r="Z30" s="323" t="s">
        <v>1233</v>
      </c>
      <c r="AC30" s="323" t="s">
        <v>1232</v>
      </c>
      <c r="AD30" s="323" t="s">
        <v>1231</v>
      </c>
      <c r="AE30" s="323" t="s">
        <v>1230</v>
      </c>
      <c r="AF30" s="323" t="s">
        <v>1229</v>
      </c>
      <c r="AI30" s="323" t="s">
        <v>1228</v>
      </c>
      <c r="AO30" s="323" t="s">
        <v>1227</v>
      </c>
      <c r="AP30" s="323" t="s">
        <v>1226</v>
      </c>
      <c r="AS30" s="323" t="s">
        <v>1225</v>
      </c>
      <c r="AV30" s="323" t="s">
        <v>1224</v>
      </c>
      <c r="AW30" s="323" t="s">
        <v>1223</v>
      </c>
    </row>
    <row r="31" spans="3:49" s="323" customFormat="1">
      <c r="C31" s="323" t="s">
        <v>1222</v>
      </c>
      <c r="D31" s="323" t="s">
        <v>1221</v>
      </c>
      <c r="E31" s="323" t="s">
        <v>1220</v>
      </c>
      <c r="F31" s="323" t="s">
        <v>1219</v>
      </c>
      <c r="H31" s="323" t="s">
        <v>1218</v>
      </c>
      <c r="I31" s="323" t="s">
        <v>1217</v>
      </c>
      <c r="J31" s="323" t="s">
        <v>1216</v>
      </c>
      <c r="L31" s="323" t="s">
        <v>1093</v>
      </c>
      <c r="M31" s="323" t="s">
        <v>1215</v>
      </c>
      <c r="N31" s="323" t="s">
        <v>1214</v>
      </c>
      <c r="O31" s="323" t="s">
        <v>1213</v>
      </c>
      <c r="P31" s="323" t="s">
        <v>1212</v>
      </c>
      <c r="Q31" s="323" t="s">
        <v>1211</v>
      </c>
      <c r="V31" s="323" t="s">
        <v>1210</v>
      </c>
      <c r="W31" s="323" t="s">
        <v>1209</v>
      </c>
      <c r="X31" s="323" t="s">
        <v>1208</v>
      </c>
      <c r="Y31" s="323" t="s">
        <v>1207</v>
      </c>
      <c r="Z31" s="323" t="s">
        <v>1206</v>
      </c>
      <c r="AC31" s="323" t="s">
        <v>1205</v>
      </c>
      <c r="AD31" s="323" t="s">
        <v>1204</v>
      </c>
      <c r="AE31" s="323" t="s">
        <v>1203</v>
      </c>
      <c r="AF31" s="323" t="s">
        <v>1202</v>
      </c>
      <c r="AO31" s="323" t="s">
        <v>1201</v>
      </c>
      <c r="AP31" s="323" t="s">
        <v>1200</v>
      </c>
      <c r="AS31" s="323" t="s">
        <v>1199</v>
      </c>
      <c r="AV31" s="323" t="s">
        <v>1198</v>
      </c>
      <c r="AW31" s="323" t="s">
        <v>1197</v>
      </c>
    </row>
    <row r="32" spans="3:49" s="323" customFormat="1">
      <c r="C32" s="323" t="s">
        <v>1196</v>
      </c>
      <c r="D32" s="323" t="s">
        <v>1195</v>
      </c>
      <c r="E32" s="323" t="s">
        <v>1194</v>
      </c>
      <c r="F32" s="323" t="s">
        <v>1193</v>
      </c>
      <c r="H32" s="323" t="s">
        <v>1192</v>
      </c>
      <c r="I32" s="323" t="s">
        <v>1191</v>
      </c>
      <c r="J32" s="323" t="s">
        <v>1190</v>
      </c>
      <c r="L32" s="323" t="s">
        <v>1189</v>
      </c>
      <c r="M32" s="323" t="s">
        <v>1188</v>
      </c>
      <c r="N32" s="323" t="s">
        <v>1187</v>
      </c>
      <c r="O32" s="323" t="s">
        <v>1186</v>
      </c>
      <c r="P32" s="323" t="s">
        <v>1185</v>
      </c>
      <c r="Q32" s="323" t="s">
        <v>1184</v>
      </c>
      <c r="V32" s="323" t="s">
        <v>1183</v>
      </c>
      <c r="W32" s="323" t="s">
        <v>1182</v>
      </c>
      <c r="X32" s="323" t="s">
        <v>1181</v>
      </c>
      <c r="Y32" s="323" t="s">
        <v>1180</v>
      </c>
      <c r="Z32" s="323" t="s">
        <v>1179</v>
      </c>
      <c r="AC32" s="323" t="s">
        <v>1178</v>
      </c>
      <c r="AD32" s="323" t="s">
        <v>1177</v>
      </c>
      <c r="AE32" s="323" t="s">
        <v>1176</v>
      </c>
      <c r="AF32" s="323" t="s">
        <v>1175</v>
      </c>
      <c r="AO32" s="323" t="s">
        <v>1174</v>
      </c>
      <c r="AP32" s="323" t="s">
        <v>1173</v>
      </c>
      <c r="AS32" s="323" t="s">
        <v>1172</v>
      </c>
      <c r="AV32" s="323" t="s">
        <v>1171</v>
      </c>
      <c r="AW32" s="323" t="s">
        <v>1170</v>
      </c>
    </row>
    <row r="33" spans="3:49" s="323" customFormat="1">
      <c r="C33" s="323" t="s">
        <v>1169</v>
      </c>
      <c r="D33" s="323" t="s">
        <v>1168</v>
      </c>
      <c r="E33" s="323" t="s">
        <v>1167</v>
      </c>
      <c r="F33" s="323" t="s">
        <v>1166</v>
      </c>
      <c r="H33" s="323" t="s">
        <v>1165</v>
      </c>
      <c r="I33" s="323" t="s">
        <v>1164</v>
      </c>
      <c r="J33" s="323" t="s">
        <v>1163</v>
      </c>
      <c r="L33" s="323" t="s">
        <v>1162</v>
      </c>
      <c r="M33" s="323" t="s">
        <v>1161</v>
      </c>
      <c r="N33" s="323" t="s">
        <v>1160</v>
      </c>
      <c r="O33" s="323" t="s">
        <v>1159</v>
      </c>
      <c r="P33" s="323" t="s">
        <v>1158</v>
      </c>
      <c r="Q33" s="323" t="s">
        <v>1157</v>
      </c>
      <c r="V33" s="323" t="s">
        <v>1156</v>
      </c>
      <c r="W33" s="323" t="s">
        <v>1155</v>
      </c>
      <c r="X33" s="323" t="s">
        <v>667</v>
      </c>
      <c r="Y33" s="323" t="s">
        <v>1154</v>
      </c>
      <c r="AC33" s="323" t="s">
        <v>1153</v>
      </c>
      <c r="AD33" s="323" t="s">
        <v>1152</v>
      </c>
      <c r="AE33" s="323" t="s">
        <v>1151</v>
      </c>
      <c r="AF33" s="323" t="s">
        <v>1150</v>
      </c>
      <c r="AO33" s="323" t="s">
        <v>1149</v>
      </c>
      <c r="AP33" s="323" t="s">
        <v>1148</v>
      </c>
      <c r="AS33" s="323" t="s">
        <v>1147</v>
      </c>
      <c r="AV33" s="323" t="s">
        <v>1146</v>
      </c>
      <c r="AW33" s="323" t="s">
        <v>1145</v>
      </c>
    </row>
    <row r="34" spans="3:49" s="323" customFormat="1">
      <c r="C34" s="323" t="s">
        <v>1144</v>
      </c>
      <c r="D34" s="323" t="s">
        <v>1143</v>
      </c>
      <c r="E34" s="323" t="s">
        <v>1142</v>
      </c>
      <c r="F34" s="323" t="s">
        <v>1141</v>
      </c>
      <c r="H34" s="323" t="s">
        <v>1140</v>
      </c>
      <c r="I34" s="323" t="s">
        <v>1139</v>
      </c>
      <c r="J34" s="323" t="s">
        <v>1138</v>
      </c>
      <c r="L34" s="323" t="s">
        <v>1137</v>
      </c>
      <c r="M34" s="323" t="s">
        <v>1136</v>
      </c>
      <c r="N34" s="323" t="s">
        <v>1135</v>
      </c>
      <c r="O34" s="323" t="s">
        <v>1134</v>
      </c>
      <c r="P34" s="323" t="s">
        <v>1133</v>
      </c>
      <c r="V34" s="323" t="s">
        <v>1132</v>
      </c>
      <c r="W34" s="323" t="s">
        <v>1131</v>
      </c>
      <c r="X34" s="323" t="s">
        <v>1130</v>
      </c>
      <c r="Y34" s="323" t="s">
        <v>1129</v>
      </c>
      <c r="AC34" s="323" t="s">
        <v>1128</v>
      </c>
      <c r="AD34" s="323" t="s">
        <v>1127</v>
      </c>
      <c r="AE34" s="323" t="s">
        <v>1126</v>
      </c>
      <c r="AO34" s="323" t="s">
        <v>1125</v>
      </c>
      <c r="AP34" s="323" t="s">
        <v>1124</v>
      </c>
      <c r="AS34" s="323" t="s">
        <v>1123</v>
      </c>
      <c r="AV34" s="323" t="s">
        <v>1122</v>
      </c>
      <c r="AW34" s="323" t="s">
        <v>1121</v>
      </c>
    </row>
    <row r="35" spans="3:49" s="323" customFormat="1">
      <c r="C35" s="323" t="s">
        <v>1120</v>
      </c>
      <c r="D35" s="323" t="s">
        <v>1119</v>
      </c>
      <c r="E35" s="323" t="s">
        <v>1118</v>
      </c>
      <c r="F35" s="323" t="s">
        <v>1117</v>
      </c>
      <c r="H35" s="323" t="s">
        <v>1116</v>
      </c>
      <c r="I35" s="323" t="s">
        <v>1115</v>
      </c>
      <c r="J35" s="323" t="s">
        <v>1114</v>
      </c>
      <c r="L35" s="323" t="s">
        <v>1113</v>
      </c>
      <c r="M35" s="323" t="s">
        <v>1112</v>
      </c>
      <c r="N35" s="323" t="s">
        <v>1111</v>
      </c>
      <c r="O35" s="323" t="s">
        <v>1110</v>
      </c>
      <c r="P35" s="323" t="s">
        <v>1109</v>
      </c>
      <c r="V35" s="323" t="s">
        <v>1108</v>
      </c>
      <c r="W35" s="323" t="s">
        <v>660</v>
      </c>
      <c r="X35" s="323" t="s">
        <v>1107</v>
      </c>
      <c r="Y35" s="323" t="s">
        <v>1106</v>
      </c>
      <c r="AC35" s="323" t="s">
        <v>1105</v>
      </c>
      <c r="AD35" s="323" t="s">
        <v>1104</v>
      </c>
      <c r="AE35" s="323" t="s">
        <v>1103</v>
      </c>
      <c r="AO35" s="323" t="s">
        <v>1102</v>
      </c>
      <c r="AP35" s="323" t="s">
        <v>1101</v>
      </c>
      <c r="AS35" s="323" t="s">
        <v>1100</v>
      </c>
      <c r="AV35" s="323" t="s">
        <v>1099</v>
      </c>
      <c r="AW35" s="323" t="s">
        <v>1098</v>
      </c>
    </row>
    <row r="36" spans="3:49" s="323" customFormat="1">
      <c r="C36" s="323" t="s">
        <v>1097</v>
      </c>
      <c r="D36" s="323" t="s">
        <v>1096</v>
      </c>
      <c r="E36" s="323" t="s">
        <v>1095</v>
      </c>
      <c r="F36" s="323" t="s">
        <v>804</v>
      </c>
      <c r="H36" s="323" t="s">
        <v>1094</v>
      </c>
      <c r="I36" s="323" t="s">
        <v>1093</v>
      </c>
      <c r="J36" s="323" t="s">
        <v>1092</v>
      </c>
      <c r="L36" s="323" t="s">
        <v>1091</v>
      </c>
      <c r="M36" s="323" t="s">
        <v>1090</v>
      </c>
      <c r="N36" s="323" t="s">
        <v>1089</v>
      </c>
      <c r="O36" s="323" t="s">
        <v>1088</v>
      </c>
      <c r="P36" s="323" t="s">
        <v>1087</v>
      </c>
      <c r="V36" s="323" t="s">
        <v>1086</v>
      </c>
      <c r="W36" s="323" t="s">
        <v>1085</v>
      </c>
      <c r="X36" s="323" t="s">
        <v>1084</v>
      </c>
      <c r="Y36" s="323" t="s">
        <v>1083</v>
      </c>
      <c r="AC36" s="323" t="s">
        <v>1082</v>
      </c>
      <c r="AD36" s="323" t="s">
        <v>1081</v>
      </c>
      <c r="AE36" s="323" t="s">
        <v>1080</v>
      </c>
      <c r="AO36" s="323" t="s">
        <v>1079</v>
      </c>
      <c r="AP36" s="349" t="s">
        <v>1078</v>
      </c>
      <c r="AS36" s="323" t="s">
        <v>1077</v>
      </c>
      <c r="AV36" s="323" t="s">
        <v>1076</v>
      </c>
      <c r="AW36" s="323" t="s">
        <v>1075</v>
      </c>
    </row>
    <row r="37" spans="3:49" s="323" customFormat="1">
      <c r="C37" s="323" t="s">
        <v>1074</v>
      </c>
      <c r="D37" s="323" t="s">
        <v>1073</v>
      </c>
      <c r="F37" s="323" t="s">
        <v>1072</v>
      </c>
      <c r="H37" s="323" t="s">
        <v>1071</v>
      </c>
      <c r="I37" s="323" t="s">
        <v>1070</v>
      </c>
      <c r="J37" s="323" t="s">
        <v>1069</v>
      </c>
      <c r="L37" s="323" t="s">
        <v>1068</v>
      </c>
      <c r="M37" s="323" t="s">
        <v>1067</v>
      </c>
      <c r="N37" s="323" t="s">
        <v>1066</v>
      </c>
      <c r="O37" s="323" t="s">
        <v>1065</v>
      </c>
      <c r="V37" s="323" t="s">
        <v>1064</v>
      </c>
      <c r="W37" s="323" t="s">
        <v>1063</v>
      </c>
      <c r="X37" s="323" t="s">
        <v>1062</v>
      </c>
      <c r="Y37" s="323" t="s">
        <v>1061</v>
      </c>
      <c r="AC37" s="323" t="s">
        <v>1060</v>
      </c>
      <c r="AD37" s="323" t="s">
        <v>1059</v>
      </c>
      <c r="AE37" s="323" t="s">
        <v>1058</v>
      </c>
      <c r="AO37" s="323" t="s">
        <v>1057</v>
      </c>
      <c r="AP37" s="323" t="s">
        <v>1056</v>
      </c>
      <c r="AS37" s="323" t="s">
        <v>1055</v>
      </c>
      <c r="AV37" s="323" t="s">
        <v>1054</v>
      </c>
      <c r="AW37" s="323" t="s">
        <v>1053</v>
      </c>
    </row>
    <row r="38" spans="3:49" s="323" customFormat="1">
      <c r="C38" s="323" t="s">
        <v>1052</v>
      </c>
      <c r="D38" s="323" t="s">
        <v>1051</v>
      </c>
      <c r="F38" s="323" t="s">
        <v>1050</v>
      </c>
      <c r="H38" s="323" t="s">
        <v>1049</v>
      </c>
      <c r="I38" s="323" t="s">
        <v>1048</v>
      </c>
      <c r="J38" s="323" t="s">
        <v>1047</v>
      </c>
      <c r="L38" s="323" t="s">
        <v>1046</v>
      </c>
      <c r="M38" s="323" t="s">
        <v>1045</v>
      </c>
      <c r="N38" s="323" t="s">
        <v>1044</v>
      </c>
      <c r="O38" s="323" t="s">
        <v>1043</v>
      </c>
      <c r="V38" s="323" t="s">
        <v>1042</v>
      </c>
      <c r="W38" s="323" t="s">
        <v>1041</v>
      </c>
      <c r="X38" s="323" t="s">
        <v>909</v>
      </c>
      <c r="Y38" s="323" t="s">
        <v>1040</v>
      </c>
      <c r="AC38" s="323" t="s">
        <v>1039</v>
      </c>
      <c r="AD38" s="323" t="s">
        <v>1038</v>
      </c>
      <c r="AE38" s="323" t="s">
        <v>1037</v>
      </c>
      <c r="AP38" s="323" t="s">
        <v>1036</v>
      </c>
      <c r="AS38" s="323" t="s">
        <v>1035</v>
      </c>
      <c r="AV38" s="323" t="s">
        <v>1034</v>
      </c>
      <c r="AW38" s="323" t="s">
        <v>1033</v>
      </c>
    </row>
    <row r="39" spans="3:49" s="323" customFormat="1">
      <c r="C39" s="323" t="s">
        <v>1032</v>
      </c>
      <c r="D39" s="323" t="s">
        <v>1031</v>
      </c>
      <c r="I39" s="323" t="s">
        <v>1030</v>
      </c>
      <c r="J39" s="323" t="s">
        <v>1029</v>
      </c>
      <c r="M39" s="323" t="s">
        <v>1028</v>
      </c>
      <c r="N39" s="323" t="s">
        <v>1027</v>
      </c>
      <c r="O39" s="323" t="s">
        <v>1026</v>
      </c>
      <c r="V39" s="323" t="s">
        <v>1025</v>
      </c>
      <c r="W39" s="323" t="s">
        <v>1024</v>
      </c>
      <c r="Y39" s="323" t="s">
        <v>1023</v>
      </c>
      <c r="AC39" s="323" t="s">
        <v>1022</v>
      </c>
      <c r="AD39" s="323" t="s">
        <v>1021</v>
      </c>
      <c r="AE39" s="323" t="s">
        <v>1020</v>
      </c>
      <c r="AP39" s="323" t="s">
        <v>1019</v>
      </c>
      <c r="AS39" s="323" t="s">
        <v>1018</v>
      </c>
      <c r="AV39" s="323" t="s">
        <v>1017</v>
      </c>
      <c r="AW39" s="323" t="s">
        <v>1016</v>
      </c>
    </row>
    <row r="40" spans="3:49" s="323" customFormat="1">
      <c r="C40" s="323" t="s">
        <v>1015</v>
      </c>
      <c r="D40" s="323" t="s">
        <v>1014</v>
      </c>
      <c r="I40" s="323" t="s">
        <v>1013</v>
      </c>
      <c r="J40" s="323" t="s">
        <v>1012</v>
      </c>
      <c r="M40" s="323" t="s">
        <v>1011</v>
      </c>
      <c r="N40" s="323" t="s">
        <v>1010</v>
      </c>
      <c r="O40" s="323" t="s">
        <v>1009</v>
      </c>
      <c r="V40" s="323" t="s">
        <v>1008</v>
      </c>
      <c r="W40" s="323" t="s">
        <v>1007</v>
      </c>
      <c r="Y40" s="323" t="s">
        <v>1006</v>
      </c>
      <c r="AC40" s="323" t="s">
        <v>1005</v>
      </c>
      <c r="AD40" s="323" t="s">
        <v>940</v>
      </c>
      <c r="AE40" s="323" t="s">
        <v>1004</v>
      </c>
      <c r="AP40" s="323" t="s">
        <v>1003</v>
      </c>
      <c r="AS40" s="323" t="s">
        <v>1002</v>
      </c>
      <c r="AV40" s="323" t="s">
        <v>1001</v>
      </c>
      <c r="AW40" s="323" t="s">
        <v>1000</v>
      </c>
    </row>
    <row r="41" spans="3:49" s="323" customFormat="1">
      <c r="C41" s="323" t="s">
        <v>999</v>
      </c>
      <c r="D41" s="323" t="s">
        <v>998</v>
      </c>
      <c r="I41" s="323" t="s">
        <v>997</v>
      </c>
      <c r="J41" s="323" t="s">
        <v>996</v>
      </c>
      <c r="M41" s="323" t="s">
        <v>995</v>
      </c>
      <c r="N41" s="323" t="s">
        <v>994</v>
      </c>
      <c r="O41" s="323" t="s">
        <v>993</v>
      </c>
      <c r="V41" s="323" t="s">
        <v>992</v>
      </c>
      <c r="W41" s="323" t="s">
        <v>991</v>
      </c>
      <c r="Y41" s="323" t="s">
        <v>990</v>
      </c>
      <c r="AC41" s="323" t="s">
        <v>989</v>
      </c>
      <c r="AD41" s="323" t="s">
        <v>988</v>
      </c>
      <c r="AE41" s="323" t="s">
        <v>987</v>
      </c>
      <c r="AP41" s="323" t="s">
        <v>986</v>
      </c>
      <c r="AS41" s="323" t="s">
        <v>985</v>
      </c>
      <c r="AV41" s="323" t="s">
        <v>984</v>
      </c>
      <c r="AW41" s="323" t="s">
        <v>983</v>
      </c>
    </row>
    <row r="42" spans="3:49" s="323" customFormat="1">
      <c r="C42" s="323" t="s">
        <v>982</v>
      </c>
      <c r="D42" s="323" t="s">
        <v>981</v>
      </c>
      <c r="I42" s="323" t="s">
        <v>980</v>
      </c>
      <c r="J42" s="323" t="s">
        <v>979</v>
      </c>
      <c r="M42" s="323" t="s">
        <v>978</v>
      </c>
      <c r="N42" s="323" t="s">
        <v>977</v>
      </c>
      <c r="O42" s="323" t="s">
        <v>976</v>
      </c>
      <c r="V42" s="323" t="s">
        <v>975</v>
      </c>
      <c r="W42" s="323" t="s">
        <v>974</v>
      </c>
      <c r="Y42" s="323" t="s">
        <v>973</v>
      </c>
      <c r="AC42" s="323" t="s">
        <v>972</v>
      </c>
      <c r="AD42" s="323" t="s">
        <v>971</v>
      </c>
      <c r="AE42" s="323" t="s">
        <v>970</v>
      </c>
      <c r="AP42" s="323" t="s">
        <v>969</v>
      </c>
      <c r="AS42" s="323" t="s">
        <v>968</v>
      </c>
      <c r="AV42" s="323" t="s">
        <v>967</v>
      </c>
      <c r="AW42" s="323" t="s">
        <v>966</v>
      </c>
    </row>
    <row r="43" spans="3:49" s="323" customFormat="1">
      <c r="C43" s="323" t="s">
        <v>965</v>
      </c>
      <c r="D43" s="323" t="s">
        <v>964</v>
      </c>
      <c r="I43" s="323" t="s">
        <v>963</v>
      </c>
      <c r="J43" s="323" t="s">
        <v>962</v>
      </c>
      <c r="M43" s="323" t="s">
        <v>961</v>
      </c>
      <c r="N43" s="323" t="s">
        <v>960</v>
      </c>
      <c r="O43" s="323" t="s">
        <v>959</v>
      </c>
      <c r="V43" s="323" t="s">
        <v>958</v>
      </c>
      <c r="W43" s="323" t="s">
        <v>957</v>
      </c>
      <c r="Y43" s="323" t="s">
        <v>956</v>
      </c>
      <c r="AC43" s="323" t="s">
        <v>955</v>
      </c>
      <c r="AD43" s="323" t="s">
        <v>954</v>
      </c>
      <c r="AP43" s="323" t="s">
        <v>953</v>
      </c>
      <c r="AS43" s="323" t="s">
        <v>952</v>
      </c>
      <c r="AV43" s="323" t="s">
        <v>951</v>
      </c>
      <c r="AW43" s="323" t="s">
        <v>950</v>
      </c>
    </row>
    <row r="44" spans="3:49" s="323" customFormat="1">
      <c r="C44" s="323" t="s">
        <v>949</v>
      </c>
      <c r="I44" s="323" t="s">
        <v>948</v>
      </c>
      <c r="J44" s="323" t="s">
        <v>947</v>
      </c>
      <c r="M44" s="323" t="s">
        <v>946</v>
      </c>
      <c r="N44" s="323" t="s">
        <v>945</v>
      </c>
      <c r="O44" s="323" t="s">
        <v>944</v>
      </c>
      <c r="V44" s="323" t="s">
        <v>943</v>
      </c>
      <c r="W44" s="323" t="s">
        <v>942</v>
      </c>
      <c r="Y44" s="323" t="s">
        <v>941</v>
      </c>
      <c r="AC44" s="323" t="s">
        <v>940</v>
      </c>
      <c r="AD44" s="323" t="s">
        <v>939</v>
      </c>
      <c r="AP44" s="323" t="s">
        <v>938</v>
      </c>
      <c r="AS44" s="323" t="s">
        <v>937</v>
      </c>
      <c r="AV44" s="323" t="s">
        <v>936</v>
      </c>
      <c r="AW44" s="323" t="s">
        <v>935</v>
      </c>
    </row>
    <row r="45" spans="3:49" s="323" customFormat="1">
      <c r="C45" s="323" t="s">
        <v>934</v>
      </c>
      <c r="I45" s="323" t="s">
        <v>933</v>
      </c>
      <c r="J45" s="323" t="s">
        <v>932</v>
      </c>
      <c r="M45" s="323" t="s">
        <v>931</v>
      </c>
      <c r="N45" s="323" t="s">
        <v>930</v>
      </c>
      <c r="O45" s="323" t="s">
        <v>929</v>
      </c>
      <c r="V45" s="323" t="s">
        <v>928</v>
      </c>
      <c r="W45" s="323" t="s">
        <v>927</v>
      </c>
      <c r="Y45" s="323" t="s">
        <v>926</v>
      </c>
      <c r="AC45" s="323" t="s">
        <v>925</v>
      </c>
      <c r="AP45" s="323" t="s">
        <v>924</v>
      </c>
      <c r="AS45" s="323" t="s">
        <v>923</v>
      </c>
      <c r="AV45" s="323" t="s">
        <v>922</v>
      </c>
    </row>
    <row r="46" spans="3:49" s="323" customFormat="1">
      <c r="C46" s="323" t="s">
        <v>921</v>
      </c>
      <c r="I46" s="323" t="s">
        <v>920</v>
      </c>
      <c r="J46" s="323" t="s">
        <v>919</v>
      </c>
      <c r="M46" s="323" t="s">
        <v>918</v>
      </c>
      <c r="N46" s="323" t="s">
        <v>917</v>
      </c>
      <c r="O46" s="323" t="s">
        <v>916</v>
      </c>
      <c r="V46" s="323" t="s">
        <v>915</v>
      </c>
      <c r="Y46" s="323" t="s">
        <v>914</v>
      </c>
      <c r="AC46" s="323" t="s">
        <v>913</v>
      </c>
      <c r="AP46" s="323" t="s">
        <v>912</v>
      </c>
      <c r="AS46" s="323" t="s">
        <v>911</v>
      </c>
      <c r="AV46" s="323" t="s">
        <v>910</v>
      </c>
    </row>
    <row r="47" spans="3:49" s="323" customFormat="1">
      <c r="C47" s="323" t="s">
        <v>909</v>
      </c>
      <c r="I47" s="323" t="s">
        <v>908</v>
      </c>
      <c r="J47" s="323" t="s">
        <v>907</v>
      </c>
      <c r="M47" s="323" t="s">
        <v>906</v>
      </c>
      <c r="N47" s="323" t="s">
        <v>905</v>
      </c>
      <c r="O47" s="323" t="s">
        <v>904</v>
      </c>
      <c r="V47" s="323" t="s">
        <v>903</v>
      </c>
      <c r="Y47" s="323" t="s">
        <v>902</v>
      </c>
      <c r="AP47" s="323" t="s">
        <v>901</v>
      </c>
      <c r="AS47" s="323" t="s">
        <v>900</v>
      </c>
    </row>
    <row r="48" spans="3:49" s="323" customFormat="1">
      <c r="C48" s="323" t="s">
        <v>899</v>
      </c>
      <c r="I48" s="323" t="s">
        <v>898</v>
      </c>
      <c r="M48" s="323" t="s">
        <v>897</v>
      </c>
      <c r="N48" s="323" t="s">
        <v>896</v>
      </c>
      <c r="O48" s="323" t="s">
        <v>895</v>
      </c>
      <c r="V48" s="323" t="s">
        <v>894</v>
      </c>
      <c r="Y48" s="323" t="s">
        <v>893</v>
      </c>
      <c r="AP48" s="323" t="s">
        <v>892</v>
      </c>
      <c r="AS48" s="323" t="s">
        <v>891</v>
      </c>
    </row>
    <row r="49" spans="3:42" s="323" customFormat="1">
      <c r="C49" s="323" t="s">
        <v>890</v>
      </c>
      <c r="I49" s="323" t="s">
        <v>889</v>
      </c>
      <c r="M49" s="323" t="s">
        <v>888</v>
      </c>
      <c r="N49" s="323" t="s">
        <v>887</v>
      </c>
      <c r="O49" s="323" t="s">
        <v>886</v>
      </c>
      <c r="V49" s="323" t="s">
        <v>885</v>
      </c>
      <c r="Y49" s="323" t="s">
        <v>884</v>
      </c>
      <c r="AP49" s="323" t="s">
        <v>883</v>
      </c>
    </row>
    <row r="50" spans="3:42" s="323" customFormat="1">
      <c r="C50" s="323" t="s">
        <v>882</v>
      </c>
      <c r="I50" s="323" t="s">
        <v>881</v>
      </c>
      <c r="M50" s="323" t="s">
        <v>880</v>
      </c>
      <c r="N50" s="323" t="s">
        <v>879</v>
      </c>
      <c r="O50" s="323" t="s">
        <v>878</v>
      </c>
      <c r="V50" s="323" t="s">
        <v>877</v>
      </c>
      <c r="Y50" s="323" t="s">
        <v>876</v>
      </c>
      <c r="AP50" s="323" t="s">
        <v>875</v>
      </c>
    </row>
    <row r="51" spans="3:42" s="323" customFormat="1">
      <c r="C51" s="323" t="s">
        <v>874</v>
      </c>
      <c r="I51" s="323" t="s">
        <v>873</v>
      </c>
      <c r="M51" s="323" t="s">
        <v>872</v>
      </c>
      <c r="N51" s="323" t="s">
        <v>871</v>
      </c>
      <c r="O51" s="323" t="s">
        <v>870</v>
      </c>
      <c r="V51" s="323" t="s">
        <v>869</v>
      </c>
      <c r="Y51" s="323" t="s">
        <v>868</v>
      </c>
      <c r="AP51" s="323" t="s">
        <v>867</v>
      </c>
    </row>
    <row r="52" spans="3:42" s="323" customFormat="1">
      <c r="C52" s="323" t="s">
        <v>866</v>
      </c>
      <c r="I52" s="323" t="s">
        <v>865</v>
      </c>
      <c r="M52" s="323" t="s">
        <v>864</v>
      </c>
      <c r="N52" s="323" t="s">
        <v>863</v>
      </c>
      <c r="O52" s="323" t="s">
        <v>862</v>
      </c>
      <c r="V52" s="323" t="s">
        <v>861</v>
      </c>
      <c r="Y52" s="323" t="s">
        <v>860</v>
      </c>
      <c r="AP52" s="323" t="s">
        <v>859</v>
      </c>
    </row>
    <row r="53" spans="3:42" s="323" customFormat="1">
      <c r="C53" s="323" t="s">
        <v>858</v>
      </c>
      <c r="I53" s="323" t="s">
        <v>857</v>
      </c>
      <c r="M53" s="323" t="s">
        <v>856</v>
      </c>
      <c r="N53" s="323" t="s">
        <v>855</v>
      </c>
      <c r="O53" s="323" t="s">
        <v>854</v>
      </c>
      <c r="V53" s="323" t="s">
        <v>853</v>
      </c>
      <c r="Y53" s="323" t="s">
        <v>852</v>
      </c>
      <c r="AP53" s="323" t="s">
        <v>851</v>
      </c>
    </row>
    <row r="54" spans="3:42" s="323" customFormat="1">
      <c r="C54" s="323" t="s">
        <v>850</v>
      </c>
      <c r="I54" s="323" t="s">
        <v>849</v>
      </c>
      <c r="M54" s="323" t="s">
        <v>848</v>
      </c>
      <c r="N54" s="323" t="s">
        <v>847</v>
      </c>
      <c r="O54" s="323" t="s">
        <v>846</v>
      </c>
      <c r="V54" s="323" t="s">
        <v>845</v>
      </c>
      <c r="Y54" s="323" t="s">
        <v>844</v>
      </c>
      <c r="AP54" s="323" t="s">
        <v>843</v>
      </c>
    </row>
    <row r="55" spans="3:42" s="323" customFormat="1">
      <c r="C55" s="323" t="s">
        <v>842</v>
      </c>
      <c r="I55" s="323" t="s">
        <v>841</v>
      </c>
      <c r="M55" s="323" t="s">
        <v>840</v>
      </c>
      <c r="N55" s="323" t="s">
        <v>839</v>
      </c>
      <c r="O55" s="323" t="s">
        <v>838</v>
      </c>
      <c r="V55" s="323" t="s">
        <v>837</v>
      </c>
      <c r="Y55" s="323" t="s">
        <v>836</v>
      </c>
      <c r="AP55" s="323" t="s">
        <v>835</v>
      </c>
    </row>
    <row r="56" spans="3:42" s="323" customFormat="1">
      <c r="C56" s="323" t="s">
        <v>834</v>
      </c>
      <c r="I56" s="323" t="s">
        <v>833</v>
      </c>
      <c r="M56" s="323" t="s">
        <v>832</v>
      </c>
      <c r="N56" s="323" t="s">
        <v>831</v>
      </c>
      <c r="O56" s="323" t="s">
        <v>830</v>
      </c>
      <c r="V56" s="323" t="s">
        <v>829</v>
      </c>
      <c r="Y56" s="323" t="s">
        <v>828</v>
      </c>
      <c r="AP56" s="323" t="s">
        <v>827</v>
      </c>
    </row>
    <row r="57" spans="3:42" s="323" customFormat="1">
      <c r="C57" s="323" t="s">
        <v>826</v>
      </c>
      <c r="I57" s="323" t="s">
        <v>825</v>
      </c>
      <c r="M57" s="323" t="s">
        <v>824</v>
      </c>
      <c r="N57" s="323" t="s">
        <v>823</v>
      </c>
      <c r="O57" s="323" t="s">
        <v>822</v>
      </c>
      <c r="V57" s="323" t="s">
        <v>821</v>
      </c>
      <c r="Y57" s="323" t="s">
        <v>820</v>
      </c>
      <c r="AP57" s="323" t="s">
        <v>819</v>
      </c>
    </row>
    <row r="58" spans="3:42" s="323" customFormat="1">
      <c r="C58" s="323" t="s">
        <v>818</v>
      </c>
      <c r="I58" s="323" t="s">
        <v>817</v>
      </c>
      <c r="M58" s="323" t="s">
        <v>816</v>
      </c>
      <c r="O58" s="323" t="s">
        <v>815</v>
      </c>
      <c r="V58" s="323" t="s">
        <v>814</v>
      </c>
      <c r="AP58" s="323" t="s">
        <v>813</v>
      </c>
    </row>
    <row r="59" spans="3:42" s="323" customFormat="1">
      <c r="C59" s="323" t="s">
        <v>812</v>
      </c>
      <c r="I59" s="323" t="s">
        <v>811</v>
      </c>
      <c r="M59" s="323" t="s">
        <v>810</v>
      </c>
      <c r="O59" s="323" t="s">
        <v>809</v>
      </c>
      <c r="V59" s="323" t="s">
        <v>808</v>
      </c>
      <c r="AP59" s="323" t="s">
        <v>807</v>
      </c>
    </row>
    <row r="60" spans="3:42" s="323" customFormat="1">
      <c r="C60" s="323" t="s">
        <v>806</v>
      </c>
      <c r="I60" s="323" t="s">
        <v>805</v>
      </c>
      <c r="M60" s="323" t="s">
        <v>804</v>
      </c>
      <c r="O60" s="323" t="s">
        <v>803</v>
      </c>
      <c r="V60" s="323" t="s">
        <v>802</v>
      </c>
      <c r="AP60" s="323" t="s">
        <v>801</v>
      </c>
    </row>
    <row r="61" spans="3:42" s="323" customFormat="1">
      <c r="C61" s="323" t="s">
        <v>800</v>
      </c>
      <c r="I61" s="323" t="s">
        <v>799</v>
      </c>
      <c r="M61" s="323" t="s">
        <v>798</v>
      </c>
      <c r="O61" s="323" t="s">
        <v>797</v>
      </c>
      <c r="V61" s="323" t="s">
        <v>796</v>
      </c>
      <c r="AP61" s="323" t="s">
        <v>795</v>
      </c>
    </row>
    <row r="62" spans="3:42" s="323" customFormat="1">
      <c r="C62" s="323" t="s">
        <v>794</v>
      </c>
      <c r="I62" s="323" t="s">
        <v>793</v>
      </c>
      <c r="M62" s="323" t="s">
        <v>792</v>
      </c>
      <c r="O62" s="323" t="s">
        <v>791</v>
      </c>
      <c r="V62" s="323" t="s">
        <v>790</v>
      </c>
      <c r="AP62" s="323" t="s">
        <v>789</v>
      </c>
    </row>
    <row r="63" spans="3:42" s="323" customFormat="1">
      <c r="C63" s="323" t="s">
        <v>788</v>
      </c>
      <c r="M63" s="323" t="s">
        <v>787</v>
      </c>
      <c r="O63" s="323" t="s">
        <v>786</v>
      </c>
      <c r="V63" s="323" t="s">
        <v>785</v>
      </c>
      <c r="AP63" s="323" t="s">
        <v>784</v>
      </c>
    </row>
    <row r="64" spans="3:42" s="323" customFormat="1">
      <c r="C64" s="323" t="s">
        <v>783</v>
      </c>
      <c r="M64" s="323" t="s">
        <v>782</v>
      </c>
      <c r="O64" s="323" t="s">
        <v>781</v>
      </c>
      <c r="V64" s="323" t="s">
        <v>780</v>
      </c>
    </row>
    <row r="65" spans="3:22" s="323" customFormat="1">
      <c r="C65" s="323" t="s">
        <v>779</v>
      </c>
      <c r="M65" s="323" t="s">
        <v>778</v>
      </c>
      <c r="O65" s="323" t="s">
        <v>777</v>
      </c>
      <c r="V65" s="323" t="s">
        <v>776</v>
      </c>
    </row>
    <row r="66" spans="3:22" s="323" customFormat="1">
      <c r="C66" s="323" t="s">
        <v>775</v>
      </c>
      <c r="M66" s="323" t="s">
        <v>774</v>
      </c>
      <c r="V66" s="323" t="s">
        <v>773</v>
      </c>
    </row>
    <row r="67" spans="3:22" s="323" customFormat="1">
      <c r="C67" s="323" t="s">
        <v>772</v>
      </c>
      <c r="V67" s="323" t="s">
        <v>660</v>
      </c>
    </row>
    <row r="68" spans="3:22" s="323" customFormat="1">
      <c r="C68" s="323" t="s">
        <v>771</v>
      </c>
      <c r="V68" s="323" t="s">
        <v>770</v>
      </c>
    </row>
    <row r="69" spans="3:22" s="323" customFormat="1">
      <c r="C69" s="323" t="s">
        <v>769</v>
      </c>
      <c r="V69" s="323" t="s">
        <v>768</v>
      </c>
    </row>
    <row r="70" spans="3:22" s="323" customFormat="1">
      <c r="C70" s="323" t="s">
        <v>767</v>
      </c>
      <c r="V70" s="323" t="s">
        <v>766</v>
      </c>
    </row>
    <row r="71" spans="3:22" s="323" customFormat="1">
      <c r="C71" s="323" t="s">
        <v>765</v>
      </c>
      <c r="V71" s="323" t="s">
        <v>764</v>
      </c>
    </row>
    <row r="72" spans="3:22" s="323" customFormat="1">
      <c r="C72" s="323" t="s">
        <v>763</v>
      </c>
      <c r="V72" s="323" t="s">
        <v>762</v>
      </c>
    </row>
    <row r="73" spans="3:22" s="323" customFormat="1">
      <c r="C73" s="323" t="s">
        <v>761</v>
      </c>
      <c r="V73" s="323" t="s">
        <v>760</v>
      </c>
    </row>
    <row r="74" spans="3:22" s="323" customFormat="1">
      <c r="C74" s="323" t="s">
        <v>759</v>
      </c>
      <c r="V74" s="323" t="s">
        <v>758</v>
      </c>
    </row>
    <row r="75" spans="3:22" s="323" customFormat="1">
      <c r="C75" s="323" t="s">
        <v>757</v>
      </c>
      <c r="V75" s="323" t="s">
        <v>756</v>
      </c>
    </row>
    <row r="76" spans="3:22" s="323" customFormat="1">
      <c r="C76" s="323" t="s">
        <v>755</v>
      </c>
      <c r="V76" s="323" t="s">
        <v>754</v>
      </c>
    </row>
    <row r="77" spans="3:22" s="323" customFormat="1">
      <c r="C77" s="323" t="s">
        <v>753</v>
      </c>
      <c r="V77" s="323" t="s">
        <v>752</v>
      </c>
    </row>
    <row r="78" spans="3:22" s="323" customFormat="1">
      <c r="C78" s="323" t="s">
        <v>751</v>
      </c>
      <c r="V78" s="323" t="s">
        <v>750</v>
      </c>
    </row>
    <row r="79" spans="3:22" s="323" customFormat="1">
      <c r="C79" s="323" t="s">
        <v>749</v>
      </c>
      <c r="V79" s="323" t="s">
        <v>748</v>
      </c>
    </row>
    <row r="80" spans="3:22" s="323" customFormat="1">
      <c r="C80" s="323" t="s">
        <v>747</v>
      </c>
      <c r="V80" s="323" t="s">
        <v>746</v>
      </c>
    </row>
    <row r="81" spans="3:3" s="323" customFormat="1">
      <c r="C81" s="323" t="s">
        <v>745</v>
      </c>
    </row>
    <row r="82" spans="3:3" s="323" customFormat="1">
      <c r="C82" s="323" t="s">
        <v>744</v>
      </c>
    </row>
    <row r="83" spans="3:3" s="323" customFormat="1">
      <c r="C83" s="323" t="s">
        <v>743</v>
      </c>
    </row>
    <row r="84" spans="3:3" s="323" customFormat="1">
      <c r="C84" s="323" t="s">
        <v>742</v>
      </c>
    </row>
    <row r="85" spans="3:3" s="323" customFormat="1">
      <c r="C85" s="323" t="s">
        <v>741</v>
      </c>
    </row>
    <row r="86" spans="3:3" s="323" customFormat="1">
      <c r="C86" s="323" t="s">
        <v>740</v>
      </c>
    </row>
    <row r="87" spans="3:3" s="323" customFormat="1">
      <c r="C87" s="323" t="s">
        <v>739</v>
      </c>
    </row>
    <row r="88" spans="3:3" s="323" customFormat="1">
      <c r="C88" s="323" t="s">
        <v>738</v>
      </c>
    </row>
    <row r="89" spans="3:3" s="323" customFormat="1">
      <c r="C89" s="323" t="s">
        <v>737</v>
      </c>
    </row>
    <row r="90" spans="3:3" s="323" customFormat="1">
      <c r="C90" s="323" t="s">
        <v>736</v>
      </c>
    </row>
    <row r="91" spans="3:3" s="323" customFormat="1">
      <c r="C91" s="323" t="s">
        <v>735</v>
      </c>
    </row>
    <row r="92" spans="3:3" s="323" customFormat="1">
      <c r="C92" s="323" t="s">
        <v>734</v>
      </c>
    </row>
    <row r="93" spans="3:3" s="323" customFormat="1">
      <c r="C93" s="323" t="s">
        <v>733</v>
      </c>
    </row>
    <row r="94" spans="3:3" s="323" customFormat="1">
      <c r="C94" s="323" t="s">
        <v>732</v>
      </c>
    </row>
    <row r="95" spans="3:3" s="323" customFormat="1">
      <c r="C95" s="323" t="s">
        <v>731</v>
      </c>
    </row>
    <row r="96" spans="3:3" s="323" customFormat="1">
      <c r="C96" s="323" t="s">
        <v>730</v>
      </c>
    </row>
    <row r="97" spans="3:3" s="323" customFormat="1">
      <c r="C97" s="323" t="s">
        <v>729</v>
      </c>
    </row>
    <row r="98" spans="3:3" s="323" customFormat="1">
      <c r="C98" s="323" t="s">
        <v>728</v>
      </c>
    </row>
    <row r="99" spans="3:3" s="323" customFormat="1">
      <c r="C99" s="323" t="s">
        <v>727</v>
      </c>
    </row>
    <row r="100" spans="3:3" s="323" customFormat="1">
      <c r="C100" s="323" t="s">
        <v>726</v>
      </c>
    </row>
    <row r="101" spans="3:3" s="323" customFormat="1">
      <c r="C101" s="323" t="s">
        <v>725</v>
      </c>
    </row>
    <row r="102" spans="3:3" s="323" customFormat="1">
      <c r="C102" s="323" t="s">
        <v>724</v>
      </c>
    </row>
    <row r="103" spans="3:3" s="323" customFormat="1">
      <c r="C103" s="323" t="s">
        <v>723</v>
      </c>
    </row>
    <row r="104" spans="3:3" s="323" customFormat="1">
      <c r="C104" s="323" t="s">
        <v>722</v>
      </c>
    </row>
    <row r="105" spans="3:3" s="323" customFormat="1">
      <c r="C105" s="323" t="s">
        <v>721</v>
      </c>
    </row>
    <row r="106" spans="3:3" s="323" customFormat="1">
      <c r="C106" s="323" t="s">
        <v>720</v>
      </c>
    </row>
    <row r="107" spans="3:3" s="323" customFormat="1">
      <c r="C107" s="323" t="s">
        <v>719</v>
      </c>
    </row>
    <row r="108" spans="3:3" s="323" customFormat="1">
      <c r="C108" s="323" t="s">
        <v>718</v>
      </c>
    </row>
    <row r="109" spans="3:3" s="323" customFormat="1">
      <c r="C109" s="323" t="s">
        <v>717</v>
      </c>
    </row>
    <row r="110" spans="3:3" s="323" customFormat="1">
      <c r="C110" s="323" t="s">
        <v>716</v>
      </c>
    </row>
    <row r="111" spans="3:3" s="323" customFormat="1">
      <c r="C111" s="323" t="s">
        <v>715</v>
      </c>
    </row>
    <row r="112" spans="3:3" s="323" customFormat="1">
      <c r="C112" s="323" t="s">
        <v>714</v>
      </c>
    </row>
    <row r="113" spans="3:3" s="323" customFormat="1">
      <c r="C113" s="323" t="s">
        <v>713</v>
      </c>
    </row>
    <row r="114" spans="3:3" s="323" customFormat="1">
      <c r="C114" s="323" t="s">
        <v>712</v>
      </c>
    </row>
    <row r="115" spans="3:3" s="323" customFormat="1">
      <c r="C115" s="323" t="s">
        <v>711</v>
      </c>
    </row>
    <row r="116" spans="3:3" s="323" customFormat="1">
      <c r="C116" s="323" t="s">
        <v>710</v>
      </c>
    </row>
    <row r="117" spans="3:3" s="323" customFormat="1">
      <c r="C117" s="323" t="s">
        <v>709</v>
      </c>
    </row>
    <row r="118" spans="3:3" s="323" customFormat="1">
      <c r="C118" s="323" t="s">
        <v>708</v>
      </c>
    </row>
    <row r="119" spans="3:3" s="323" customFormat="1">
      <c r="C119" s="323" t="s">
        <v>707</v>
      </c>
    </row>
    <row r="120" spans="3:3" s="323" customFormat="1">
      <c r="C120" s="323" t="s">
        <v>706</v>
      </c>
    </row>
    <row r="121" spans="3:3" s="323" customFormat="1">
      <c r="C121" s="323" t="s">
        <v>705</v>
      </c>
    </row>
    <row r="122" spans="3:3" s="323" customFormat="1">
      <c r="C122" s="323" t="s">
        <v>704</v>
      </c>
    </row>
    <row r="123" spans="3:3" s="323" customFormat="1">
      <c r="C123" s="323" t="s">
        <v>703</v>
      </c>
    </row>
    <row r="124" spans="3:3" s="323" customFormat="1">
      <c r="C124" s="323" t="s">
        <v>702</v>
      </c>
    </row>
    <row r="125" spans="3:3" s="323" customFormat="1">
      <c r="C125" s="323" t="s">
        <v>701</v>
      </c>
    </row>
    <row r="126" spans="3:3" s="323" customFormat="1">
      <c r="C126" s="323" t="s">
        <v>700</v>
      </c>
    </row>
    <row r="127" spans="3:3" s="323" customFormat="1">
      <c r="C127" s="323" t="s">
        <v>699</v>
      </c>
    </row>
    <row r="128" spans="3:3" s="323" customFormat="1">
      <c r="C128" s="323" t="s">
        <v>698</v>
      </c>
    </row>
    <row r="129" spans="3:3" s="323" customFormat="1">
      <c r="C129" s="323" t="s">
        <v>697</v>
      </c>
    </row>
    <row r="130" spans="3:3" s="323" customFormat="1">
      <c r="C130" s="323" t="s">
        <v>696</v>
      </c>
    </row>
    <row r="131" spans="3:3" s="323" customFormat="1">
      <c r="C131" s="323" t="s">
        <v>695</v>
      </c>
    </row>
    <row r="132" spans="3:3" s="323" customFormat="1">
      <c r="C132" s="323" t="s">
        <v>694</v>
      </c>
    </row>
    <row r="133" spans="3:3" s="323" customFormat="1">
      <c r="C133" s="323" t="s">
        <v>693</v>
      </c>
    </row>
    <row r="134" spans="3:3" s="323" customFormat="1">
      <c r="C134" s="323" t="s">
        <v>692</v>
      </c>
    </row>
    <row r="135" spans="3:3" s="323" customFormat="1">
      <c r="C135" s="323" t="s">
        <v>691</v>
      </c>
    </row>
    <row r="136" spans="3:3" s="323" customFormat="1">
      <c r="C136" s="323" t="s">
        <v>690</v>
      </c>
    </row>
    <row r="137" spans="3:3" s="323" customFormat="1">
      <c r="C137" s="323" t="s">
        <v>689</v>
      </c>
    </row>
    <row r="138" spans="3:3" s="323" customFormat="1">
      <c r="C138" s="323" t="s">
        <v>688</v>
      </c>
    </row>
    <row r="139" spans="3:3" s="323" customFormat="1">
      <c r="C139" s="323" t="s">
        <v>687</v>
      </c>
    </row>
    <row r="140" spans="3:3" s="323" customFormat="1">
      <c r="C140" s="323" t="s">
        <v>686</v>
      </c>
    </row>
    <row r="141" spans="3:3" s="323" customFormat="1">
      <c r="C141" s="323" t="s">
        <v>685</v>
      </c>
    </row>
    <row r="142" spans="3:3" s="323" customFormat="1">
      <c r="C142" s="323" t="s">
        <v>684</v>
      </c>
    </row>
    <row r="143" spans="3:3" s="323" customFormat="1">
      <c r="C143" s="323" t="s">
        <v>683</v>
      </c>
    </row>
    <row r="144" spans="3:3" s="323" customFormat="1">
      <c r="C144" s="323" t="s">
        <v>682</v>
      </c>
    </row>
    <row r="145" spans="3:3" s="323" customFormat="1">
      <c r="C145" s="323" t="s">
        <v>681</v>
      </c>
    </row>
    <row r="146" spans="3:3" s="323" customFormat="1">
      <c r="C146" s="323" t="s">
        <v>680</v>
      </c>
    </row>
    <row r="147" spans="3:3" s="323" customFormat="1">
      <c r="C147" s="323" t="s">
        <v>679</v>
      </c>
    </row>
    <row r="148" spans="3:3" s="323" customFormat="1">
      <c r="C148" s="323" t="s">
        <v>678</v>
      </c>
    </row>
    <row r="149" spans="3:3" s="323" customFormat="1">
      <c r="C149" s="323" t="s">
        <v>677</v>
      </c>
    </row>
    <row r="150" spans="3:3" s="323" customFormat="1">
      <c r="C150" s="323" t="s">
        <v>676</v>
      </c>
    </row>
    <row r="151" spans="3:3" s="323" customFormat="1">
      <c r="C151" s="323" t="s">
        <v>675</v>
      </c>
    </row>
    <row r="152" spans="3:3" s="323" customFormat="1">
      <c r="C152" s="323" t="s">
        <v>674</v>
      </c>
    </row>
    <row r="153" spans="3:3" s="323" customFormat="1">
      <c r="C153" s="323" t="s">
        <v>673</v>
      </c>
    </row>
    <row r="154" spans="3:3" s="323" customFormat="1">
      <c r="C154" s="323" t="s">
        <v>672</v>
      </c>
    </row>
    <row r="155" spans="3:3" s="323" customFormat="1">
      <c r="C155" s="323" t="s">
        <v>671</v>
      </c>
    </row>
    <row r="156" spans="3:3" s="323" customFormat="1">
      <c r="C156" s="323" t="s">
        <v>670</v>
      </c>
    </row>
    <row r="157" spans="3:3" s="323" customFormat="1">
      <c r="C157" s="323" t="s">
        <v>669</v>
      </c>
    </row>
    <row r="158" spans="3:3" s="323" customFormat="1">
      <c r="C158" s="323" t="s">
        <v>668</v>
      </c>
    </row>
    <row r="159" spans="3:3" s="323" customFormat="1">
      <c r="C159" s="323" t="s">
        <v>667</v>
      </c>
    </row>
    <row r="160" spans="3:3" s="323" customFormat="1">
      <c r="C160" s="323" t="s">
        <v>666</v>
      </c>
    </row>
    <row r="161" spans="3:3" s="323" customFormat="1">
      <c r="C161" s="323" t="s">
        <v>665</v>
      </c>
    </row>
    <row r="162" spans="3:3" s="323" customFormat="1">
      <c r="C162" s="323" t="s">
        <v>664</v>
      </c>
    </row>
    <row r="163" spans="3:3" s="323" customFormat="1">
      <c r="C163" s="323" t="s">
        <v>663</v>
      </c>
    </row>
    <row r="164" spans="3:3" s="323" customFormat="1">
      <c r="C164" s="323" t="s">
        <v>662</v>
      </c>
    </row>
    <row r="165" spans="3:3" s="323" customFormat="1">
      <c r="C165" s="323" t="s">
        <v>661</v>
      </c>
    </row>
    <row r="166" spans="3:3" s="323" customFormat="1">
      <c r="C166" s="323" t="s">
        <v>660</v>
      </c>
    </row>
    <row r="167" spans="3:3" s="323" customFormat="1">
      <c r="C167" s="323" t="s">
        <v>659</v>
      </c>
    </row>
    <row r="168" spans="3:3" s="323" customFormat="1">
      <c r="C168" s="323" t="s">
        <v>658</v>
      </c>
    </row>
    <row r="169" spans="3:3" s="323" customFormat="1">
      <c r="C169" s="323" t="s">
        <v>657</v>
      </c>
    </row>
    <row r="170" spans="3:3" s="323" customFormat="1">
      <c r="C170" s="323" t="s">
        <v>656</v>
      </c>
    </row>
    <row r="171" spans="3:3" s="323" customFormat="1">
      <c r="C171" s="323" t="s">
        <v>655</v>
      </c>
    </row>
    <row r="172" spans="3:3" s="323" customFormat="1">
      <c r="C172" s="323" t="s">
        <v>654</v>
      </c>
    </row>
    <row r="173" spans="3:3" s="323" customFormat="1">
      <c r="C173" s="323" t="s">
        <v>653</v>
      </c>
    </row>
    <row r="174" spans="3:3" s="323" customFormat="1">
      <c r="C174" s="323" t="s">
        <v>652</v>
      </c>
    </row>
    <row r="175" spans="3:3" s="323" customFormat="1">
      <c r="C175" s="323" t="s">
        <v>651</v>
      </c>
    </row>
    <row r="176" spans="3:3" s="323" customFormat="1">
      <c r="C176" s="323" t="s">
        <v>650</v>
      </c>
    </row>
    <row r="177" spans="3:3" s="323" customFormat="1">
      <c r="C177" s="323" t="s">
        <v>649</v>
      </c>
    </row>
    <row r="178" spans="3:3" s="323" customFormat="1">
      <c r="C178" s="323" t="s">
        <v>648</v>
      </c>
    </row>
    <row r="179" spans="3:3" s="323" customFormat="1">
      <c r="C179" s="323" t="s">
        <v>647</v>
      </c>
    </row>
    <row r="180" spans="3:3" s="323" customFormat="1">
      <c r="C180" s="323" t="s">
        <v>646</v>
      </c>
    </row>
    <row r="181" spans="3:3" s="323" customFormat="1">
      <c r="C181" s="323" t="s">
        <v>645</v>
      </c>
    </row>
    <row r="182" spans="3:3" s="323" customFormat="1">
      <c r="C182" s="323" t="s">
        <v>644</v>
      </c>
    </row>
  </sheetData>
  <sheetProtection algorithmName="SHA-512" hashValue="iSqSMUEK63++FDiq34b3Qpz/4ZhLWHa22dqO8uqFxPse9CaYP7QB2kHAted8s3WU50RxzdObH1Ule937fHZlHg==" saltValue="pXHtEXK8xWVY8GyAbC7+cQ==" spinCount="100000" sheet="1" objects="1" scenarios="1" selectLockedCells="1" selectUnlockedCells="1"/>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71</vt:i4>
      </vt:variant>
    </vt:vector>
  </HeadingPairs>
  <TitlesOfParts>
    <vt:vector size="81" baseType="lpstr">
      <vt:lpstr>入力シート</vt:lpstr>
      <vt:lpstr>計算シート</vt:lpstr>
      <vt:lpstr>１号 単価表②</vt:lpstr>
      <vt:lpstr>１号 単価表</vt:lpstr>
      <vt:lpstr>２・３号 単価表</vt:lpstr>
      <vt:lpstr>２・３号 単価表②</vt:lpstr>
      <vt:lpstr>１～３号対応表</vt:lpstr>
      <vt:lpstr>Ver.</vt:lpstr>
      <vt:lpstr>都道府県市区町村</vt:lpstr>
      <vt:lpstr>自動入力</vt:lpstr>
      <vt:lpstr>'１号 単価表'!Print_Area</vt:lpstr>
      <vt:lpstr>'１号 単価表②'!Print_Area</vt:lpstr>
      <vt:lpstr>'２・３号 単価表'!Print_Area</vt:lpstr>
      <vt:lpstr>'２・３号 単価表②'!Print_Area</vt:lpstr>
      <vt:lpstr>Ver.!Print_Area</vt:lpstr>
      <vt:lpstr>計算シート!Print_Area</vt:lpstr>
      <vt:lpstr>入力シート!Print_Area</vt:lpstr>
      <vt:lpstr>'１号 単価表'!Print_Titles</vt:lpstr>
      <vt:lpstr>'２・３号 単価表'!Print_Titles</vt:lpstr>
      <vt:lpstr>あり・なし</vt:lpstr>
      <vt:lpstr>チーム保育教員数</vt:lpstr>
      <vt:lpstr>愛知県</vt:lpstr>
      <vt:lpstr>愛媛県</vt:lpstr>
      <vt:lpstr>茨城県</vt:lpstr>
      <vt:lpstr>岡山県</vt:lpstr>
      <vt:lpstr>沖縄県</vt:lpstr>
      <vt:lpstr>岩手県</vt:lpstr>
      <vt:lpstr>岐阜県</vt:lpstr>
      <vt:lpstr>休日保育範囲</vt:lpstr>
      <vt:lpstr>宮崎県</vt:lpstr>
      <vt:lpstr>宮城県</vt:lpstr>
      <vt:lpstr>給食週当たり実施日数</vt:lpstr>
      <vt:lpstr>京都府</vt:lpstr>
      <vt:lpstr>熊本県</vt:lpstr>
      <vt:lpstr>群馬県</vt:lpstr>
      <vt:lpstr>広島県</vt:lpstr>
      <vt:lpstr>香川県</vt:lpstr>
      <vt:lpstr>高知県</vt:lpstr>
      <vt:lpstr>高齢者者等の年間総雇用時間数</vt:lpstr>
      <vt:lpstr>佐賀県</vt:lpstr>
      <vt:lpstr>埼玉県</vt:lpstr>
      <vt:lpstr>三重県</vt:lpstr>
      <vt:lpstr>山形県</vt:lpstr>
      <vt:lpstr>山口県</vt:lpstr>
      <vt:lpstr>山梨県</vt:lpstr>
      <vt:lpstr>滋賀県</vt:lpstr>
      <vt:lpstr>鹿児島県</vt:lpstr>
      <vt:lpstr>質改善</vt:lpstr>
      <vt:lpstr>秋田県</vt:lpstr>
      <vt:lpstr>新潟県</vt:lpstr>
      <vt:lpstr>神奈川県</vt:lpstr>
      <vt:lpstr>青森県</vt:lpstr>
      <vt:lpstr>静岡県</vt:lpstr>
      <vt:lpstr>石川県</vt:lpstr>
      <vt:lpstr>千葉県</vt:lpstr>
      <vt:lpstr>大阪府</vt:lpstr>
      <vt:lpstr>大分県</vt:lpstr>
      <vt:lpstr>地域区分</vt:lpstr>
      <vt:lpstr>地域区分_減価償却費加算</vt:lpstr>
      <vt:lpstr>地域区分_賃借料加算</vt:lpstr>
      <vt:lpstr>長崎県</vt:lpstr>
      <vt:lpstr>長野県</vt:lpstr>
      <vt:lpstr>鳥取県</vt:lpstr>
      <vt:lpstr>都道府県</vt:lpstr>
      <vt:lpstr>島根県</vt:lpstr>
      <vt:lpstr>東京都</vt:lpstr>
      <vt:lpstr>徳島県</vt:lpstr>
      <vt:lpstr>栃木県</vt:lpstr>
      <vt:lpstr>奈良県</vt:lpstr>
      <vt:lpstr>認可施設_機能部分</vt:lpstr>
      <vt:lpstr>標準_都市部</vt:lpstr>
      <vt:lpstr>富山県</vt:lpstr>
      <vt:lpstr>福井県</vt:lpstr>
      <vt:lpstr>福岡県</vt:lpstr>
      <vt:lpstr>福島県</vt:lpstr>
      <vt:lpstr>兵庫県</vt:lpstr>
      <vt:lpstr>平均勤続年数</vt:lpstr>
      <vt:lpstr>北海道</vt:lpstr>
      <vt:lpstr>有無2</vt:lpstr>
      <vt:lpstr>冷暖房費加算用地域区分</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子ども・子育て本部</dc:creator>
  <cp:lastModifiedBy> </cp:lastModifiedBy>
  <cp:lastPrinted>2019-08-30T10:59:08Z</cp:lastPrinted>
  <dcterms:created xsi:type="dcterms:W3CDTF">2011-06-14T05:32:50Z</dcterms:created>
  <dcterms:modified xsi:type="dcterms:W3CDTF">2019-10-09T04:24:08Z</dcterms:modified>
</cp:coreProperties>
</file>