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223" xr10:uidLastSave="{0164540A-1E80-4C93-BAEE-9FE570535DFB}"/>
  <bookViews>
    <workbookView activeTab="3" tabRatio="867" xr2:uid="{00000000-000D-0000-FFFF-FFFF00000000}" windowHeight="15720" windowWidth="29040" xWindow="-120" yWindow="-1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基本情報入力シート!$A$1:$AG$54</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W105" i="105"/>
  <c r="BO10" i="103"/>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AE20" i="106"/>
  <c r="AQ20" i="106" s="1"/>
  <c r="P23" i="106"/>
  <c r="N23" i="106"/>
  <c r="AC25" i="106"/>
  <c r="AE31" i="106"/>
  <c r="AQ31" i="106" s="1"/>
  <c r="AL37" i="106"/>
  <c r="AE38" i="106"/>
  <c r="AQ38" i="106" s="1"/>
  <c r="AL47" i="106"/>
  <c r="N17" i="106"/>
  <c r="AE17" i="106"/>
  <c r="AQ17" i="106" s="1"/>
  <c r="N28" i="106"/>
  <c r="N13" i="106"/>
  <c r="N14" i="106"/>
  <c r="P20" i="106"/>
  <c r="AD20" i="106" s="1"/>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L7" i="106"/>
  <c r="AW72" i="106"/>
  <c r="AW100" i="106"/>
  <c r="AW108" i="106"/>
  <c r="AW65" i="106"/>
  <c r="AW85" i="106"/>
  <c r="AW77" i="106"/>
  <c r="L5" i="106"/>
  <c r="AW44" i="106"/>
  <c r="AW40" i="106"/>
  <c r="AW73" i="106"/>
  <c r="AE10" i="106"/>
  <c r="L6" i="106" s="1"/>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L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AC105" i="105"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E20"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66" i="103" l="1"/>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K6" i="103"/>
  <c r="Q16" i="105" s="1"/>
  <c r="Y18" i="105" s="1"/>
  <c r="AK135" i="105" s="1"/>
  <c r="BH14" i="103"/>
  <c r="BH20" i="103"/>
  <c r="BH35" i="103"/>
  <c r="BH13" i="103"/>
  <c r="BH67" i="103"/>
  <c r="BH46" i="103"/>
  <c r="AE10" i="103"/>
  <c r="BH56" i="103"/>
  <c r="BH72" i="103"/>
  <c r="BH78" i="103"/>
  <c r="BH40" i="103"/>
  <c r="BH98" i="103"/>
  <c r="AI61" i="105" l="1"/>
  <c r="BH105" i="103"/>
  <c r="BH68" i="103"/>
  <c r="BG105" i="103"/>
  <c r="K7" i="103"/>
  <c r="T31" i="105" s="1"/>
  <c r="AB31" i="105" s="1"/>
  <c r="AK30" i="105" a="1"/>
  <c r="AK30" i="105" s="1"/>
  <c r="AK138" i="105" s="1"/>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AD13" i="103" l="1"/>
  <c r="K8" i="103" s="1"/>
  <c r="Q17" i="105" s="1"/>
  <c r="Q21" i="105" l="1"/>
  <c r="Y21" i="105" s="1"/>
  <c r="AA21" i="105" s="1"/>
  <c r="AC36" i="73" l="1"/>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O18" i="73" l="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<sst xmlns="http://schemas.openxmlformats.org/spreadsheetml/2006/main" count="7535" uniqueCount="2545">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</sst>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31" t="s">
        <v>2219</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2220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2215</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t="s">
        <v>4</v>
      </c>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00000000000001" customHeight="1">
      <c r="A15" s="648" t="s">
        <v>7</v>
      </c>
      <c r="B15" s="629" t="s">
        <v>8</v>
      </c>
      <c r="C15" s="629"/>
      <c r="D15" s="629"/>
      <c r="E15" s="629"/>
      <c r="F15" s="629"/>
      <c r="G15" s="629"/>
      <c r="H15" s="629"/>
      <c r="I15" s="629"/>
      <c r="J15" s="629"/>
      <c r="K15" s="629"/>
      <c r="L15" s="653" t="s">
        <v>2433</v>
      </c>
      <c r="M15" s="654"/>
      <c r="N15" s="654"/>
      <c r="O15" s="654"/>
      <c r="P15" s="654"/>
      <c r="Q15" s="654"/>
      <c r="R15" s="654"/>
      <c r="S15" s="654"/>
      <c r="T15" s="654"/>
      <c r="U15" s="654"/>
      <c r="V15" s="654"/>
      <c r="W15" s="654"/>
      <c r="X15" s="654"/>
      <c r="Y15" s="654"/>
      <c r="Z15" s="654"/>
      <c r="AA15" s="654"/>
      <c r="AB15" s="654"/>
      <c r="AC15" s="654"/>
      <c r="AD15" s="654"/>
      <c r="AE15" s="654"/>
      <c r="AF15" s="655"/>
    </row>
    <row r="16" spans="1:41" ht="20.100000000000001" customHeight="1">
      <c r="A16" s="649"/>
      <c r="B16" s="629" t="s">
        <v>9</v>
      </c>
      <c r="C16" s="629"/>
      <c r="D16" s="629"/>
      <c r="E16" s="629"/>
      <c r="F16" s="629"/>
      <c r="G16" s="629"/>
      <c r="H16" s="629"/>
      <c r="I16" s="629"/>
      <c r="J16" s="629"/>
      <c r="K16" s="629"/>
      <c r="L16" s="653" t="s">
        <v>2434</v>
      </c>
      <c r="M16" s="654"/>
      <c r="N16" s="654"/>
      <c r="O16" s="654"/>
      <c r="P16" s="654"/>
      <c r="Q16" s="654"/>
      <c r="R16" s="654"/>
      <c r="S16" s="654"/>
      <c r="T16" s="654"/>
      <c r="U16" s="654"/>
      <c r="V16" s="654"/>
      <c r="W16" s="654"/>
      <c r="X16" s="654"/>
      <c r="Y16" s="654"/>
      <c r="Z16" s="654"/>
      <c r="AA16" s="654"/>
      <c r="AB16" s="654"/>
      <c r="AC16" s="654"/>
      <c r="AD16" s="654"/>
      <c r="AE16" s="654"/>
      <c r="AF16" s="655"/>
    </row>
    <row r="17" spans="1:41" ht="20.100000000000001" customHeight="1">
      <c r="A17" s="634" t="s">
        <v>10</v>
      </c>
      <c r="B17" s="629" t="s">
        <v>11</v>
      </c>
      <c r="C17" s="629"/>
      <c r="D17" s="629"/>
      <c r="E17" s="629"/>
      <c r="F17" s="629"/>
      <c r="G17" s="629"/>
      <c r="H17" s="629"/>
      <c r="I17" s="629"/>
      <c r="J17" s="629"/>
      <c r="K17" s="629"/>
      <c r="L17" s="668" t="s">
        <v>12</v>
      </c>
      <c r="M17" s="669"/>
      <c r="N17" s="669"/>
      <c r="O17" s="670"/>
      <c r="P17" s="78" t="s">
        <v>13</v>
      </c>
      <c r="Q17" s="671" t="s">
        <v>2435</v>
      </c>
      <c r="R17" s="672"/>
      <c r="S17" s="672"/>
      <c r="T17" s="672"/>
      <c r="U17" s="673"/>
      <c r="V17" s="38"/>
      <c r="W17" s="38"/>
      <c r="X17" s="38"/>
      <c r="Y17" s="38"/>
      <c r="Z17" s="38"/>
      <c r="AB17" s="24"/>
      <c r="AC17" s="24"/>
      <c r="AD17" s="24"/>
      <c r="AO17" s="28" t="s">
        <v>14</v>
      </c>
    </row>
    <row r="18" spans="1:41" ht="44.25" customHeight="1">
      <c r="A18" s="659"/>
      <c r="B18" s="660" t="s">
        <v>15</v>
      </c>
      <c r="C18" s="660"/>
      <c r="D18" s="660"/>
      <c r="E18" s="660"/>
      <c r="F18" s="660"/>
      <c r="G18" s="660"/>
      <c r="H18" s="660"/>
      <c r="I18" s="660"/>
      <c r="J18" s="660"/>
      <c r="K18" s="660"/>
      <c r="L18" s="653" t="s">
        <v>2436</v>
      </c>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100-１２３４</v>
      </c>
    </row>
    <row r="19" spans="1:41" ht="38.25" customHeight="1">
      <c r="A19" s="635"/>
      <c r="B19" s="660" t="s">
        <v>16</v>
      </c>
      <c r="C19" s="660"/>
      <c r="D19" s="660"/>
      <c r="E19" s="660"/>
      <c r="F19" s="660"/>
      <c r="G19" s="660"/>
      <c r="H19" s="660"/>
      <c r="I19" s="660"/>
      <c r="J19" s="660"/>
      <c r="K19" s="660"/>
      <c r="L19" s="656" t="s">
        <v>17</v>
      </c>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18</v>
      </c>
      <c r="B20" s="637" t="s">
        <v>19</v>
      </c>
      <c r="C20" s="629"/>
      <c r="D20" s="629"/>
      <c r="E20" s="629"/>
      <c r="F20" s="629"/>
      <c r="G20" s="629"/>
      <c r="H20" s="629"/>
      <c r="I20" s="629"/>
      <c r="J20" s="629"/>
      <c r="K20" s="629"/>
      <c r="L20" s="626" t="s">
        <v>20</v>
      </c>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21</v>
      </c>
      <c r="C21" s="636"/>
      <c r="D21" s="636"/>
      <c r="E21" s="636"/>
      <c r="F21" s="636"/>
      <c r="G21" s="636"/>
      <c r="H21" s="636"/>
      <c r="I21" s="636"/>
      <c r="J21" s="636"/>
      <c r="K21" s="637"/>
      <c r="L21" s="626" t="s">
        <v>24</v>
      </c>
      <c r="M21" s="627"/>
      <c r="N21" s="627"/>
      <c r="O21" s="627"/>
      <c r="P21" s="627"/>
      <c r="Q21" s="627"/>
      <c r="R21" s="627"/>
      <c r="S21" s="627"/>
      <c r="T21" s="627"/>
      <c r="U21" s="627"/>
      <c r="V21" s="627"/>
      <c r="W21" s="627"/>
      <c r="X21" s="627"/>
      <c r="Y21" s="627"/>
      <c r="Z21" s="627"/>
      <c r="AA21" s="627"/>
      <c r="AB21" s="627"/>
      <c r="AC21" s="627"/>
      <c r="AD21" s="627"/>
      <c r="AE21" s="627"/>
      <c r="AF21" s="628"/>
    </row>
    <row r="22" spans="1:41" ht="20.100000000000001" customHeight="1">
      <c r="A22" s="645" t="s">
        <v>22</v>
      </c>
      <c r="B22" s="646"/>
      <c r="C22" s="646"/>
      <c r="D22" s="646"/>
      <c r="E22" s="646"/>
      <c r="F22" s="646"/>
      <c r="G22" s="646"/>
      <c r="H22" s="646"/>
      <c r="I22" s="646"/>
      <c r="J22" s="646"/>
      <c r="K22" s="647"/>
      <c r="L22" s="674" t="s">
        <v>2437</v>
      </c>
      <c r="M22" s="675"/>
      <c r="N22" s="675"/>
      <c r="O22" s="675"/>
      <c r="P22" s="675"/>
      <c r="Q22" s="675"/>
      <c r="R22" s="675"/>
      <c r="S22" s="675"/>
      <c r="T22" s="675"/>
      <c r="U22" s="675"/>
      <c r="V22" s="676"/>
      <c r="W22" s="39"/>
      <c r="X22" s="39"/>
      <c r="Y22" s="39"/>
      <c r="Z22" s="39"/>
      <c r="AA22" s="40"/>
      <c r="AB22" s="40"/>
      <c r="AC22" s="40"/>
      <c r="AD22" s="40"/>
      <c r="AE22" s="40"/>
      <c r="AF22" s="40"/>
      <c r="AI22" s="12"/>
    </row>
    <row r="23" spans="1:41" ht="20.100000000000001" customHeight="1">
      <c r="A23" s="632" t="s">
        <v>23</v>
      </c>
      <c r="B23" s="629" t="s">
        <v>8</v>
      </c>
      <c r="C23" s="629"/>
      <c r="D23" s="629"/>
      <c r="E23" s="629"/>
      <c r="F23" s="629"/>
      <c r="G23" s="629"/>
      <c r="H23" s="629"/>
      <c r="I23" s="629"/>
      <c r="J23" s="629"/>
      <c r="K23" s="629"/>
      <c r="L23" s="626" t="s">
        <v>2438</v>
      </c>
      <c r="M23" s="627"/>
      <c r="N23" s="627"/>
      <c r="O23" s="627"/>
      <c r="P23" s="627"/>
      <c r="Q23" s="627"/>
      <c r="R23" s="627"/>
      <c r="S23" s="627"/>
      <c r="T23" s="627"/>
      <c r="U23" s="627"/>
      <c r="V23" s="627"/>
      <c r="W23" s="627"/>
      <c r="X23" s="628"/>
      <c r="Y23" s="39"/>
      <c r="Z23" s="39"/>
      <c r="AA23" s="40"/>
      <c r="AB23" s="40"/>
      <c r="AC23" s="40"/>
      <c r="AD23" s="40"/>
      <c r="AE23" s="40"/>
      <c r="AF23" s="40"/>
    </row>
    <row r="24" spans="1:41" ht="20.100000000000001" customHeight="1">
      <c r="A24" s="633"/>
      <c r="B24" s="643" t="s">
        <v>21</v>
      </c>
      <c r="C24" s="643"/>
      <c r="D24" s="643"/>
      <c r="E24" s="643"/>
      <c r="F24" s="643"/>
      <c r="G24" s="643"/>
      <c r="H24" s="643"/>
      <c r="I24" s="643"/>
      <c r="J24" s="643"/>
      <c r="K24" s="643"/>
      <c r="L24" s="626" t="s">
        <v>2439</v>
      </c>
      <c r="M24" s="627"/>
      <c r="N24" s="627"/>
      <c r="O24" s="627"/>
      <c r="P24" s="627"/>
      <c r="Q24" s="627"/>
      <c r="R24" s="627"/>
      <c r="S24" s="627"/>
      <c r="T24" s="627"/>
      <c r="U24" s="627"/>
      <c r="V24" s="627"/>
      <c r="W24" s="627"/>
      <c r="X24" s="628"/>
      <c r="Y24" s="39"/>
      <c r="Z24" s="39"/>
      <c r="AA24" s="40"/>
      <c r="AB24" s="40"/>
      <c r="AC24" s="40"/>
      <c r="AD24" s="40"/>
      <c r="AE24" s="40"/>
      <c r="AF24" s="40"/>
    </row>
    <row r="25" spans="1:41" ht="20.100000000000001" customHeight="1">
      <c r="A25" s="634" t="s">
        <v>25</v>
      </c>
      <c r="B25" s="629" t="s">
        <v>26</v>
      </c>
      <c r="C25" s="629"/>
      <c r="D25" s="629"/>
      <c r="E25" s="629"/>
      <c r="F25" s="629"/>
      <c r="G25" s="629"/>
      <c r="H25" s="629"/>
      <c r="I25" s="629"/>
      <c r="J25" s="629"/>
      <c r="K25" s="629"/>
      <c r="L25" s="626" t="s">
        <v>2440</v>
      </c>
      <c r="M25" s="627"/>
      <c r="N25" s="627"/>
      <c r="O25" s="627"/>
      <c r="P25" s="627"/>
      <c r="Q25" s="627"/>
      <c r="R25" s="627"/>
      <c r="S25" s="627"/>
      <c r="T25" s="627"/>
      <c r="U25" s="627"/>
      <c r="V25" s="627"/>
      <c r="W25" s="627"/>
      <c r="X25" s="628"/>
      <c r="Y25" s="39"/>
      <c r="Z25" s="39"/>
      <c r="AA25" s="40"/>
      <c r="AB25" s="40"/>
      <c r="AC25" s="40"/>
      <c r="AD25" s="40"/>
      <c r="AE25" s="40"/>
      <c r="AF25" s="40"/>
    </row>
    <row r="26" spans="1:41" ht="20.100000000000001" customHeight="1">
      <c r="A26" s="635"/>
      <c r="B26" s="629" t="s">
        <v>27</v>
      </c>
      <c r="C26" s="629"/>
      <c r="D26" s="629"/>
      <c r="E26" s="629"/>
      <c r="F26" s="629"/>
      <c r="G26" s="629"/>
      <c r="H26" s="629"/>
      <c r="I26" s="629"/>
      <c r="J26" s="629"/>
      <c r="K26" s="629"/>
      <c r="L26" s="640" t="s">
        <v>2441</v>
      </c>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7" t="s">
        <v>2221</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45" customHeight="1" thickBot="1">
      <c r="A31" s="620" t="s">
        <v>2222</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31</v>
      </c>
      <c r="B33" s="661" t="s">
        <v>2223</v>
      </c>
      <c r="C33" s="662"/>
      <c r="D33" s="662"/>
      <c r="E33" s="662"/>
      <c r="F33" s="662"/>
      <c r="G33" s="662"/>
      <c r="H33" s="662"/>
      <c r="I33" s="662"/>
      <c r="J33" s="662"/>
      <c r="K33" s="663"/>
      <c r="L33" s="661" t="s">
        <v>32</v>
      </c>
      <c r="M33" s="662"/>
      <c r="N33" s="662"/>
      <c r="O33" s="662"/>
      <c r="P33" s="663"/>
      <c r="Q33" s="687" t="s">
        <v>33</v>
      </c>
      <c r="R33" s="688"/>
      <c r="S33" s="688"/>
      <c r="T33" s="688"/>
      <c r="U33" s="688"/>
      <c r="V33" s="689"/>
      <c r="W33" s="622" t="s">
        <v>34</v>
      </c>
      <c r="X33" s="622"/>
      <c r="Y33" s="622"/>
      <c r="Z33" s="622" t="s">
        <v>35</v>
      </c>
      <c r="AA33" s="622"/>
      <c r="AB33" s="622"/>
      <c r="AC33" s="683" t="s">
        <v>36</v>
      </c>
      <c r="AD33" s="615" t="s">
        <v>2224</v>
      </c>
      <c r="AE33" s="690" t="s">
        <v>2225</v>
      </c>
      <c r="AF33" s="618" t="s">
        <v>2226</v>
      </c>
      <c r="AG33" s="664"/>
      <c r="AH33"/>
      <c r="AI33"/>
      <c r="AJ33"/>
      <c r="AK33"/>
      <c r="AL33"/>
      <c r="AM33"/>
      <c r="AN33"/>
    </row>
    <row r="34" spans="1:43" s="42" customFormat="1" ht="47.45" customHeight="1" thickBot="1">
      <c r="A34" s="686"/>
      <c r="B34" s="664"/>
      <c r="C34" s="665"/>
      <c r="D34" s="665"/>
      <c r="E34" s="665"/>
      <c r="F34" s="665"/>
      <c r="G34" s="665"/>
      <c r="H34" s="665"/>
      <c r="I34" s="665"/>
      <c r="J34" s="665"/>
      <c r="K34" s="666"/>
      <c r="L34" s="664"/>
      <c r="M34" s="665"/>
      <c r="N34" s="665"/>
      <c r="O34" s="665"/>
      <c r="P34" s="666"/>
      <c r="Q34" s="615" t="s">
        <v>37</v>
      </c>
      <c r="R34" s="634"/>
      <c r="S34" s="634"/>
      <c r="T34" s="634"/>
      <c r="U34" s="634"/>
      <c r="V34" s="294" t="s">
        <v>38</v>
      </c>
      <c r="W34" s="615"/>
      <c r="X34" s="615"/>
      <c r="Y34" s="615"/>
      <c r="Z34" s="615"/>
      <c r="AA34" s="615"/>
      <c r="AB34" s="615"/>
      <c r="AC34" s="684"/>
      <c r="AD34" s="616"/>
      <c r="AE34" s="691"/>
      <c r="AF34" s="619"/>
      <c r="AG34" s="664"/>
      <c r="AH34"/>
      <c r="AI34"/>
      <c r="AJ34"/>
      <c r="AK34"/>
      <c r="AL34"/>
      <c r="AM34"/>
      <c r="AN34"/>
    </row>
    <row r="35" spans="1:43" ht="45" customHeight="1" thickBot="1">
      <c r="A35" s="51">
        <v>1</v>
      </c>
      <c r="B35" s="604" t="s">
        <v>2442</v>
      </c>
      <c r="C35" s="605"/>
      <c r="D35" s="605"/>
      <c r="E35" s="605"/>
      <c r="F35" s="605"/>
      <c r="G35" s="605"/>
      <c r="H35" s="605"/>
      <c r="I35" s="605"/>
      <c r="J35" s="605"/>
      <c r="K35" s="606"/>
      <c r="L35" s="677" t="s">
        <v>39</v>
      </c>
      <c r="M35" s="678"/>
      <c r="N35" s="678"/>
      <c r="O35" s="678"/>
      <c r="P35" s="679"/>
      <c r="Q35" s="667" t="s">
        <v>4</v>
      </c>
      <c r="R35" s="667"/>
      <c r="S35" s="667"/>
      <c r="T35" s="667"/>
      <c r="U35" s="667"/>
      <c r="V35" s="297" t="s">
        <v>437</v>
      </c>
      <c r="W35" s="692" t="s">
        <v>2448</v>
      </c>
      <c r="X35" s="693"/>
      <c r="Y35" s="694"/>
      <c r="Z35" s="623" t="s">
        <v>2275</v>
      </c>
      <c r="AA35" s="623"/>
      <c r="AB35" s="623"/>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04" t="s">
        <v>2443</v>
      </c>
      <c r="C36" s="605"/>
      <c r="D36" s="605"/>
      <c r="E36" s="605"/>
      <c r="F36" s="605"/>
      <c r="G36" s="605"/>
      <c r="H36" s="605"/>
      <c r="I36" s="605"/>
      <c r="J36" s="605"/>
      <c r="K36" s="606"/>
      <c r="L36" s="607" t="s">
        <v>42</v>
      </c>
      <c r="M36" s="608"/>
      <c r="N36" s="608"/>
      <c r="O36" s="608"/>
      <c r="P36" s="609"/>
      <c r="Q36" s="610" t="s">
        <v>4</v>
      </c>
      <c r="R36" s="610"/>
      <c r="S36" s="610"/>
      <c r="T36" s="610"/>
      <c r="U36" s="610"/>
      <c r="V36" s="387" t="s">
        <v>1382</v>
      </c>
      <c r="W36" s="611" t="s">
        <v>2449</v>
      </c>
      <c r="X36" s="612"/>
      <c r="Y36" s="613"/>
      <c r="Z36" s="614" t="s">
        <v>2285</v>
      </c>
      <c r="AA36" s="614"/>
      <c r="AB36" s="61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04" t="s">
        <v>2444</v>
      </c>
      <c r="C37" s="605"/>
      <c r="D37" s="605"/>
      <c r="E37" s="605"/>
      <c r="F37" s="605"/>
      <c r="G37" s="605"/>
      <c r="H37" s="605"/>
      <c r="I37" s="605"/>
      <c r="J37" s="605"/>
      <c r="K37" s="606"/>
      <c r="L37" s="607" t="s">
        <v>42</v>
      </c>
      <c r="M37" s="608"/>
      <c r="N37" s="608"/>
      <c r="O37" s="608"/>
      <c r="P37" s="609"/>
      <c r="Q37" s="610" t="s">
        <v>4</v>
      </c>
      <c r="R37" s="610"/>
      <c r="S37" s="610"/>
      <c r="T37" s="610"/>
      <c r="U37" s="610"/>
      <c r="V37" s="389" t="s">
        <v>530</v>
      </c>
      <c r="W37" s="611" t="s">
        <v>2450</v>
      </c>
      <c r="X37" s="612"/>
      <c r="Y37" s="613"/>
      <c r="Z37" s="614" t="s">
        <v>2307</v>
      </c>
      <c r="AA37" s="614"/>
      <c r="AB37" s="61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 customHeight="1" thickBot="1">
      <c r="A38" s="390">
        <f t="shared" si="1"/>
        <v>4</v>
      </c>
      <c r="B38" s="604" t="s">
        <v>2445</v>
      </c>
      <c r="C38" s="605"/>
      <c r="D38" s="605"/>
      <c r="E38" s="605"/>
      <c r="F38" s="605"/>
      <c r="G38" s="605"/>
      <c r="H38" s="605"/>
      <c r="I38" s="605"/>
      <c r="J38" s="605"/>
      <c r="K38" s="606"/>
      <c r="L38" s="607" t="s">
        <v>42</v>
      </c>
      <c r="M38" s="608"/>
      <c r="N38" s="608"/>
      <c r="O38" s="608"/>
      <c r="P38" s="609"/>
      <c r="Q38" s="610" t="s">
        <v>4</v>
      </c>
      <c r="R38" s="610"/>
      <c r="S38" s="610"/>
      <c r="T38" s="610"/>
      <c r="U38" s="610"/>
      <c r="V38" s="389" t="s">
        <v>449</v>
      </c>
      <c r="W38" s="611" t="s">
        <v>2451</v>
      </c>
      <c r="X38" s="612"/>
      <c r="Y38" s="613"/>
      <c r="Z38" s="614" t="s">
        <v>2485</v>
      </c>
      <c r="AA38" s="614"/>
      <c r="AB38" s="61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 customHeight="1" thickBot="1">
      <c r="A39" s="390">
        <f t="shared" si="1"/>
        <v>5</v>
      </c>
      <c r="B39" s="604" t="s">
        <v>2446</v>
      </c>
      <c r="C39" s="605"/>
      <c r="D39" s="605"/>
      <c r="E39" s="605"/>
      <c r="F39" s="605"/>
      <c r="G39" s="605"/>
      <c r="H39" s="605"/>
      <c r="I39" s="605"/>
      <c r="J39" s="605"/>
      <c r="K39" s="606"/>
      <c r="L39" s="607" t="s">
        <v>42</v>
      </c>
      <c r="M39" s="608"/>
      <c r="N39" s="608"/>
      <c r="O39" s="608"/>
      <c r="P39" s="609"/>
      <c r="Q39" s="610" t="s">
        <v>4</v>
      </c>
      <c r="R39" s="610"/>
      <c r="S39" s="610"/>
      <c r="T39" s="610"/>
      <c r="U39" s="610"/>
      <c r="V39" s="389" t="s">
        <v>466</v>
      </c>
      <c r="W39" s="611" t="s">
        <v>2452</v>
      </c>
      <c r="X39" s="612"/>
      <c r="Y39" s="613"/>
      <c r="Z39" s="614" t="s">
        <v>2291</v>
      </c>
      <c r="AA39" s="614"/>
      <c r="AB39" s="61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 customHeight="1" thickBot="1">
      <c r="A40" s="390">
        <f t="shared" si="1"/>
        <v>6</v>
      </c>
      <c r="B40" s="604" t="s">
        <v>2447</v>
      </c>
      <c r="C40" s="605"/>
      <c r="D40" s="605"/>
      <c r="E40" s="605"/>
      <c r="F40" s="605"/>
      <c r="G40" s="605"/>
      <c r="H40" s="605"/>
      <c r="I40" s="605"/>
      <c r="J40" s="605"/>
      <c r="K40" s="606"/>
      <c r="L40" s="607" t="s">
        <v>42</v>
      </c>
      <c r="M40" s="608"/>
      <c r="N40" s="608"/>
      <c r="O40" s="608"/>
      <c r="P40" s="609"/>
      <c r="Q40" s="610" t="s">
        <v>4</v>
      </c>
      <c r="R40" s="610"/>
      <c r="S40" s="610"/>
      <c r="T40" s="610"/>
      <c r="U40" s="610"/>
      <c r="V40" s="389" t="s">
        <v>1373</v>
      </c>
      <c r="W40" s="611" t="s">
        <v>2453</v>
      </c>
      <c r="X40" s="612"/>
      <c r="Y40" s="613"/>
      <c r="Z40" s="614" t="s">
        <v>2337</v>
      </c>
      <c r="AA40" s="614"/>
      <c r="AB40" s="61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04" t="s">
        <v>2455</v>
      </c>
      <c r="C41" s="605"/>
      <c r="D41" s="605"/>
      <c r="E41" s="605"/>
      <c r="F41" s="605"/>
      <c r="G41" s="605"/>
      <c r="H41" s="605"/>
      <c r="I41" s="605"/>
      <c r="J41" s="605"/>
      <c r="K41" s="606"/>
      <c r="L41" s="607" t="s">
        <v>39</v>
      </c>
      <c r="M41" s="608"/>
      <c r="N41" s="608"/>
      <c r="O41" s="608"/>
      <c r="P41" s="609"/>
      <c r="Q41" s="610" t="s">
        <v>4</v>
      </c>
      <c r="R41" s="610"/>
      <c r="S41" s="610"/>
      <c r="T41" s="610"/>
      <c r="U41" s="610"/>
      <c r="V41" s="384" t="s">
        <v>1372</v>
      </c>
      <c r="W41" s="611" t="s">
        <v>2454</v>
      </c>
      <c r="X41" s="612"/>
      <c r="Y41" s="613"/>
      <c r="Z41" s="614" t="s">
        <v>2343</v>
      </c>
      <c r="AA41" s="614"/>
      <c r="AB41" s="61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東京都</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2" t="s">
        <v>2236</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○○サービスジギョウショ</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46</v>
      </c>
      <c r="C6" s="914"/>
      <c r="D6" s="914"/>
      <c r="E6" s="914"/>
      <c r="F6" s="914"/>
      <c r="G6" s="914"/>
      <c r="H6" s="915" t="str">
        <f>IF(基本情報入力シート!L16="","",基本情報入力シート!L16)</f>
        <v>○○サービス事業所</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47</v>
      </c>
      <c r="C7" s="902"/>
      <c r="D7" s="902"/>
      <c r="E7" s="902"/>
      <c r="F7" s="902"/>
      <c r="G7" s="902"/>
      <c r="H7" s="122" t="s">
        <v>11</v>
      </c>
      <c r="I7" s="903" t="str">
        <f>IF(基本情報入力シート!AO18="－","",基本情報入力シート!AO18)</f>
        <v>100-１２３４</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東京都千代田区霞が関1-2-2</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○○ビル○○号室</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コウロウ　ハナコ</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48</v>
      </c>
      <c r="C11" s="894"/>
      <c r="D11" s="894"/>
      <c r="E11" s="894"/>
      <c r="F11" s="894"/>
      <c r="G11" s="894"/>
      <c r="H11" s="895" t="str">
        <f>IF(基本情報入力シート!L24="","",基本情報入力シート!L24)</f>
        <v>厚労　花子</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49</v>
      </c>
      <c r="C12" s="897"/>
      <c r="D12" s="897"/>
      <c r="E12" s="897"/>
      <c r="F12" s="897"/>
      <c r="G12" s="897"/>
      <c r="H12" s="897" t="s">
        <v>26</v>
      </c>
      <c r="I12" s="898"/>
      <c r="J12" s="898"/>
      <c r="K12" s="898"/>
      <c r="L12" s="899" t="str">
        <f>IF(基本情報入力シート!L25="","",基本情報入力シート!L25)</f>
        <v>03-3571-XXXX</v>
      </c>
      <c r="M12" s="899"/>
      <c r="N12" s="899"/>
      <c r="O12" s="899"/>
      <c r="P12" s="899"/>
      <c r="Q12" s="899"/>
      <c r="R12" s="899"/>
      <c r="S12" s="899"/>
      <c r="T12" s="899"/>
      <c r="U12" s="899"/>
      <c r="V12" s="900" t="s">
        <v>27</v>
      </c>
      <c r="W12" s="900"/>
      <c r="X12" s="900"/>
      <c r="Y12" s="900"/>
      <c r="Z12" s="899" t="str">
        <f>IF(基本情報入力シート!L26="","",基本情報入力シート!L26)</f>
        <v>aaa@aaa.aa.jp</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51</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869" t="s">
        <v>53</v>
      </c>
      <c r="D16" s="869"/>
      <c r="E16" s="869"/>
      <c r="F16" s="869"/>
      <c r="G16" s="869"/>
      <c r="H16" s="869"/>
      <c r="I16" s="869"/>
      <c r="J16" s="869"/>
      <c r="K16" s="869"/>
      <c r="L16" s="869"/>
      <c r="M16" s="869"/>
      <c r="N16" s="869"/>
      <c r="O16" s="869"/>
      <c r="P16" s="869"/>
      <c r="Q16" s="887">
        <f>SUM('別紙様式2-2（個票（４、５月））'!L5:N5,'別紙様式2-3（個票（６月以降））'!K6)</f>
        <v>37213038</v>
      </c>
      <c r="R16" s="888"/>
      <c r="S16" s="888"/>
      <c r="T16" s="888"/>
      <c r="U16" s="888"/>
      <c r="V16" s="889"/>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2512</v>
      </c>
      <c r="D17" s="756"/>
      <c r="E17" s="756"/>
      <c r="F17" s="756"/>
      <c r="G17" s="756"/>
      <c r="H17" s="756"/>
      <c r="I17" s="756"/>
      <c r="J17" s="756"/>
      <c r="K17" s="756"/>
      <c r="L17" s="756"/>
      <c r="M17" s="756"/>
      <c r="N17" s="756"/>
      <c r="O17" s="756"/>
      <c r="P17" s="756"/>
      <c r="Q17" s="887">
        <f>SUM('別紙様式2-2（個票（４、５月））'!L7:N7,'別紙様式2-3（個票（６月以降））'!K8:O8)</f>
        <v>9116620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892" t="s">
        <v>2238</v>
      </c>
      <c r="D18" s="892"/>
      <c r="E18" s="892"/>
      <c r="F18" s="892"/>
      <c r="G18" s="892"/>
      <c r="H18" s="892"/>
      <c r="I18" s="892"/>
      <c r="J18" s="892"/>
      <c r="K18" s="892"/>
      <c r="L18" s="892"/>
      <c r="M18" s="892"/>
      <c r="N18" s="892"/>
      <c r="O18" s="892"/>
      <c r="P18" s="892"/>
      <c r="Q18" s="893">
        <v>1000000000</v>
      </c>
      <c r="R18" s="893"/>
      <c r="S18" s="893"/>
      <c r="T18" s="893"/>
      <c r="U18" s="893"/>
      <c r="V18" s="893"/>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1" t="s">
        <v>2239</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56" t="s">
        <v>2241</v>
      </c>
      <c r="D21" s="756"/>
      <c r="E21" s="756"/>
      <c r="F21" s="756"/>
      <c r="G21" s="756"/>
      <c r="H21" s="756"/>
      <c r="I21" s="756"/>
      <c r="J21" s="756"/>
      <c r="K21" s="756"/>
      <c r="L21" s="756"/>
      <c r="M21" s="756"/>
      <c r="N21" s="756"/>
      <c r="O21" s="756"/>
      <c r="P21" s="704"/>
      <c r="Q21" s="875">
        <f>Q17</f>
        <v>9116620</v>
      </c>
      <c r="R21" s="876"/>
      <c r="S21" s="876"/>
      <c r="T21" s="876"/>
      <c r="U21" s="876"/>
      <c r="V21" s="877"/>
      <c r="W21" s="127" t="s">
        <v>54</v>
      </c>
      <c r="X21" s="23" t="s">
        <v>56</v>
      </c>
      <c r="Y21" s="878" t="str">
        <f>IFERROR(IF(Q21&lt;=0,"",IF(Q22&gt;=Q21,"○","×")),"")</f>
        <v>×</v>
      </c>
      <c r="Z21" s="23" t="s">
        <v>56</v>
      </c>
      <c r="AA21" s="767"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56" t="s">
        <v>2243</v>
      </c>
      <c r="D22" s="756"/>
      <c r="E22" s="756"/>
      <c r="F22" s="756"/>
      <c r="G22" s="756"/>
      <c r="H22" s="756"/>
      <c r="I22" s="756"/>
      <c r="J22" s="756"/>
      <c r="K22" s="756"/>
      <c r="L22" s="756"/>
      <c r="M22" s="756"/>
      <c r="N22" s="756"/>
      <c r="O22" s="756"/>
      <c r="P22" s="704"/>
      <c r="Q22" s="882">
        <v>9116610</v>
      </c>
      <c r="R22" s="883"/>
      <c r="S22" s="883"/>
      <c r="T22" s="883"/>
      <c r="U22" s="883"/>
      <c r="V22" s="884"/>
      <c r="W22" s="127" t="s">
        <v>54</v>
      </c>
      <c r="X22" s="23" t="s">
        <v>56</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56" t="s">
        <v>2245</v>
      </c>
      <c r="D23" s="756"/>
      <c r="E23" s="756"/>
      <c r="F23" s="756"/>
      <c r="G23" s="756"/>
      <c r="H23" s="756"/>
      <c r="I23" s="756"/>
      <c r="J23" s="756"/>
      <c r="K23" s="756"/>
      <c r="L23" s="756"/>
      <c r="M23" s="756"/>
      <c r="N23" s="756"/>
      <c r="O23" s="756"/>
      <c r="P23" s="704"/>
      <c r="Q23" s="882">
        <v>500000</v>
      </c>
      <c r="R23" s="883"/>
      <c r="S23" s="883"/>
      <c r="T23" s="883"/>
      <c r="U23" s="883"/>
      <c r="V23" s="884"/>
      <c r="W23" s="127" t="s">
        <v>54</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56" t="s">
        <v>2247</v>
      </c>
      <c r="D24" s="756"/>
      <c r="E24" s="756"/>
      <c r="F24" s="756"/>
      <c r="G24" s="756"/>
      <c r="H24" s="756"/>
      <c r="I24" s="756"/>
      <c r="J24" s="756"/>
      <c r="K24" s="756"/>
      <c r="L24" s="756"/>
      <c r="M24" s="756"/>
      <c r="N24" s="756"/>
      <c r="O24" s="756"/>
      <c r="P24" s="704"/>
      <c r="Q24" s="863">
        <f>Q22+Q23</f>
        <v>9616610</v>
      </c>
      <c r="R24" s="864"/>
      <c r="S24" s="864"/>
      <c r="T24" s="864"/>
      <c r="U24" s="864"/>
      <c r="V24" s="865"/>
      <c r="W24" s="127" t="s">
        <v>54</v>
      </c>
      <c r="X24" s="18"/>
      <c r="Y24" s="18"/>
      <c r="Z24" s="18" t="s">
        <v>56</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866" t="s">
        <v>2248</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2237</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60</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14772683</v>
      </c>
      <c r="U31" s="870"/>
      <c r="V31" s="870"/>
      <c r="W31" s="870"/>
      <c r="X31" s="870"/>
      <c r="Y31" s="870"/>
      <c r="Z31" s="130" t="s">
        <v>54</v>
      </c>
      <c r="AA31" s="30" t="s">
        <v>56</v>
      </c>
      <c r="AB31" s="767" t="str">
        <f>IF(H6="", "", IFERROR(IF(T32&gt;=T31,"○","×"),""))</f>
        <v>○</v>
      </c>
      <c r="AC31" s="143"/>
      <c r="AD31" s="144"/>
      <c r="AE31" s="144"/>
      <c r="AF31" s="144"/>
      <c r="AG31" s="144"/>
      <c r="AH31" s="144"/>
      <c r="AI31" s="144"/>
      <c r="AJ31" s="144"/>
      <c r="AK31" s="144"/>
      <c r="AL31" s="18"/>
      <c r="AM31" s="791" t="s">
        <v>62</v>
      </c>
      <c r="AN31" s="792"/>
      <c r="AO31" s="792"/>
      <c r="AP31" s="792"/>
      <c r="AQ31" s="792"/>
      <c r="AR31" s="792"/>
      <c r="AS31" s="792"/>
      <c r="AT31" s="792"/>
      <c r="AU31" s="792"/>
      <c r="AV31" s="792"/>
      <c r="AW31" s="792"/>
      <c r="AX31" s="792"/>
      <c r="AY31" s="793"/>
    </row>
    <row r="32" spans="1:51" ht="28.5" customHeight="1" thickBot="1">
      <c r="A32" s="18"/>
      <c r="B32" s="142" t="s">
        <v>55</v>
      </c>
      <c r="C32" s="756" t="s">
        <v>63</v>
      </c>
      <c r="D32" s="756"/>
      <c r="E32" s="756"/>
      <c r="F32" s="756"/>
      <c r="G32" s="756"/>
      <c r="H32" s="756"/>
      <c r="I32" s="756"/>
      <c r="J32" s="756"/>
      <c r="K32" s="756"/>
      <c r="L32" s="756"/>
      <c r="M32" s="756"/>
      <c r="N32" s="756"/>
      <c r="O32" s="756"/>
      <c r="P32" s="756"/>
      <c r="Q32" s="756"/>
      <c r="R32" s="756"/>
      <c r="S32" s="756"/>
      <c r="T32" s="860">
        <v>100000000</v>
      </c>
      <c r="U32" s="860"/>
      <c r="V32" s="860"/>
      <c r="W32" s="860"/>
      <c r="X32" s="860"/>
      <c r="Y32" s="861"/>
      <c r="Z32" s="128" t="s">
        <v>54</v>
      </c>
      <c r="AA32" s="30" t="s">
        <v>56</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25" t="s">
        <v>65</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66</v>
      </c>
      <c r="BB37" s="859"/>
      <c r="BC37" s="859"/>
      <c r="BD37" s="859"/>
      <c r="BE37" s="859" t="s">
        <v>2209</v>
      </c>
      <c r="BF37" s="859"/>
      <c r="BG37" s="859"/>
      <c r="BH37" s="859"/>
    </row>
    <row r="38" spans="1:60" s="13" customFormat="1" ht="18" customHeight="1" thickBot="1">
      <c r="A38" s="19"/>
      <c r="B38" s="709" t="s">
        <v>2204</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5</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858"/>
      <c r="BG38" s="858"/>
      <c r="BH38" s="858"/>
    </row>
    <row r="39" spans="1:60" s="13" customFormat="1" ht="33" customHeight="1" thickBot="1">
      <c r="A39" s="19"/>
      <c r="B39" s="706" t="s">
        <v>67</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25" t="s">
        <v>68</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69</v>
      </c>
      <c r="BB41" s="857"/>
      <c r="BC41" s="857"/>
      <c r="BD41" s="857"/>
      <c r="BE41" s="857" t="s">
        <v>69</v>
      </c>
      <c r="BF41" s="857"/>
      <c r="BG41" s="857"/>
      <c r="BH41" s="857"/>
    </row>
    <row r="42" spans="1:60" s="13" customFormat="1" ht="18" customHeight="1" thickBot="1">
      <c r="A42" s="19"/>
      <c r="B42" s="706" t="s">
        <v>2208</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3</v>
      </c>
      <c r="BB42" s="852"/>
      <c r="BC42" s="852"/>
      <c r="BD42" s="852"/>
      <c r="BE42" s="858">
        <f>COUNTIF('別紙様式2-3（個票（６月以降））'!O:O,"*処遇改善加算Ⅰ*")+COUNTIF('別紙様式2-3（個票（６月以降））'!O:O,"*処遇改善加算Ⅱ*")+COUNTIF('別紙様式2-3（個票（６月以降））'!O:O,"処遇改善加算Ⅲ")</f>
        <v>5</v>
      </c>
      <c r="BF42" s="858"/>
      <c r="BG42" s="858"/>
      <c r="BH42" s="858"/>
    </row>
    <row r="43" spans="1:60" s="13" customFormat="1" ht="30.6" customHeight="1" thickBot="1">
      <c r="A43" s="19"/>
      <c r="B43" s="706" t="s">
        <v>70</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847" t="s">
        <v>71</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72</v>
      </c>
      <c r="BB45" s="852"/>
      <c r="BC45" s="852"/>
      <c r="BD45" s="852"/>
      <c r="BE45" s="852" t="s">
        <v>72</v>
      </c>
      <c r="BF45" s="852"/>
      <c r="BG45" s="852"/>
      <c r="BH45" s="852"/>
    </row>
    <row r="46" spans="1:60" ht="18" customHeight="1" thickBot="1">
      <c r="A46" s="18"/>
      <c r="B46" s="853" t="s">
        <v>2205</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2</v>
      </c>
      <c r="BB46" s="854"/>
      <c r="BC46" s="854"/>
      <c r="BD46" s="854"/>
      <c r="BE46" s="855">
        <f>COUNTIF('別紙様式2-3（個票（６月以降））'!O:O,"*処遇改善加算Ⅰ*")+COUNTIF('別紙様式2-3（個票（６月以降））'!O:O,"*処遇改善加算Ⅱ*")</f>
        <v>3</v>
      </c>
      <c r="BF46" s="855"/>
      <c r="BG46" s="855"/>
      <c r="BH46" s="855"/>
    </row>
    <row r="47" spans="1:60" ht="30.6" customHeight="1" thickBot="1">
      <c r="A47" s="18"/>
      <c r="B47" s="706" t="s">
        <v>2526</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7" t="s">
        <v>2249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73</v>
      </c>
      <c r="BB50" s="849"/>
      <c r="BC50" s="849"/>
      <c r="BD50" s="849"/>
      <c r="BE50" s="849" t="s">
        <v>73</v>
      </c>
      <c r="BF50" s="849"/>
      <c r="BG50" s="849"/>
      <c r="BH50" s="849"/>
    </row>
    <row r="51" spans="1:60" ht="18" customHeight="1" thickBot="1">
      <c r="A51" s="18"/>
      <c r="B51" s="850" t="s">
        <v>2206</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851">
        <f>COUNTIF('別紙様式2-2（個票（４、５月））'!O13:O113,"処遇改善加算Ⅰ")</f>
        <v>1</v>
      </c>
      <c r="BB51" s="851"/>
      <c r="BC51" s="851"/>
      <c r="BD51" s="851"/>
      <c r="BE51" s="851">
        <f>COUNTIF('別紙様式2-3（個票（６月以降））'!O13:O113,"*処遇改善加算Ⅰ*")</f>
        <v>2</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7" t="s">
        <v>74</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75</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2191</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2192</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該当</v>
      </c>
      <c r="AJ58" s="844"/>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830" t="s">
        <v>2520</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該当</v>
      </c>
      <c r="AJ61" s="846"/>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830" t="s">
        <v>2527</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79</v>
      </c>
      <c r="C64" s="832"/>
      <c r="D64" s="833"/>
      <c r="E64" s="834" t="s">
        <v>80</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81</v>
      </c>
    </row>
    <row r="65" spans="1:53" ht="15.6" customHeight="1">
      <c r="A65" s="18"/>
      <c r="B65" s="661" t="s">
        <v>82</v>
      </c>
      <c r="C65" s="662"/>
      <c r="D65" s="662"/>
      <c r="E65" s="815" t="s">
        <v>268</v>
      </c>
      <c r="F65" s="816"/>
      <c r="G65" s="800" t="s">
        <v>2250</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！この区分（４項目）から２つ以上の取組が選択されていません。</v>
      </c>
      <c r="AN65" s="792"/>
      <c r="AO65" s="792"/>
      <c r="AP65" s="792"/>
      <c r="AQ65" s="792"/>
      <c r="AR65" s="792"/>
      <c r="AS65" s="792"/>
      <c r="AT65" s="792"/>
      <c r="AU65" s="792"/>
      <c r="AV65" s="792"/>
      <c r="AW65" s="792"/>
      <c r="AX65" s="793"/>
      <c r="AY65" s="19"/>
      <c r="AZ65" s="13"/>
      <c r="BA65" s="797">
        <f>COUNTIF(E65:F68, "✓")+COUNTIF(E65:F68, "誓約")</f>
        <v>2</v>
      </c>
    </row>
    <row r="66" spans="1:53" ht="15" customHeight="1" thickBot="1">
      <c r="A66" s="18"/>
      <c r="B66" s="664"/>
      <c r="C66" s="665"/>
      <c r="D66" s="665"/>
      <c r="E66" s="798"/>
      <c r="F66" s="799"/>
      <c r="G66" s="800" t="s">
        <v>83</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 customHeight="1">
      <c r="A67" s="18"/>
      <c r="B67" s="664"/>
      <c r="C67" s="665"/>
      <c r="D67" s="665"/>
      <c r="E67" s="798" t="s">
        <v>30</v>
      </c>
      <c r="F67" s="799"/>
      <c r="G67" s="800" t="s">
        <v>2251</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2252</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 customHeight="1">
      <c r="A69" s="18"/>
      <c r="B69" s="661" t="s">
        <v>84</v>
      </c>
      <c r="C69" s="662"/>
      <c r="D69" s="662"/>
      <c r="E69" s="815" t="s">
        <v>30</v>
      </c>
      <c r="F69" s="816"/>
      <c r="G69" s="800" t="s">
        <v>2253</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！この区分（４項目）から２つ以上の取組が選択されていません。</v>
      </c>
      <c r="AN69" s="792"/>
      <c r="AO69" s="792"/>
      <c r="AP69" s="792"/>
      <c r="AQ69" s="792"/>
      <c r="AR69" s="792"/>
      <c r="AS69" s="792"/>
      <c r="AT69" s="792"/>
      <c r="AU69" s="792"/>
      <c r="AV69" s="792"/>
      <c r="AW69" s="792"/>
      <c r="AX69" s="793"/>
      <c r="AY69" s="19"/>
      <c r="AZ69" s="13"/>
      <c r="BA69" s="797">
        <f>COUNTIF(E69:F72, "✓")+COUNTIF(E69:F72, "誓約")</f>
        <v>2</v>
      </c>
    </row>
    <row r="70" spans="1:53" ht="15" customHeight="1" thickBot="1">
      <c r="A70" s="18"/>
      <c r="B70" s="664"/>
      <c r="C70" s="665"/>
      <c r="D70" s="665"/>
      <c r="E70" s="798" t="s">
        <v>30</v>
      </c>
      <c r="F70" s="799"/>
      <c r="G70" s="800" t="s">
        <v>2254</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85</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86</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87</v>
      </c>
      <c r="C73" s="662"/>
      <c r="D73" s="809"/>
      <c r="E73" s="815"/>
      <c r="F73" s="816"/>
      <c r="G73" s="800" t="s">
        <v>2255</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！この区分（４項目）から２つ以上の取組が選択されていません。</v>
      </c>
      <c r="AN73" s="792"/>
      <c r="AO73" s="792"/>
      <c r="AP73" s="792"/>
      <c r="AQ73" s="792"/>
      <c r="AR73" s="792"/>
      <c r="AS73" s="792"/>
      <c r="AT73" s="792"/>
      <c r="AU73" s="792"/>
      <c r="AV73" s="792"/>
      <c r="AW73" s="792"/>
      <c r="AX73" s="793"/>
      <c r="AY73" s="19"/>
      <c r="AZ73" s="13"/>
      <c r="BA73" s="797">
        <f>COUNTIF(E73:F76, "✓")+COUNTIF(E73:F76, "誓約")</f>
        <v>2</v>
      </c>
    </row>
    <row r="74" spans="1:53" ht="28.15" customHeight="1" thickBot="1">
      <c r="A74" s="18"/>
      <c r="B74" s="664"/>
      <c r="C74" s="810"/>
      <c r="D74" s="811"/>
      <c r="E74" s="798" t="s">
        <v>30</v>
      </c>
      <c r="F74" s="799"/>
      <c r="G74" s="800" t="s">
        <v>88</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 customHeight="1">
      <c r="A75" s="18"/>
      <c r="B75" s="664"/>
      <c r="C75" s="810"/>
      <c r="D75" s="811"/>
      <c r="E75" s="798"/>
      <c r="F75" s="799"/>
      <c r="G75" s="800" t="s">
        <v>2256</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t="s">
        <v>30</v>
      </c>
      <c r="F76" s="824"/>
      <c r="G76" s="800" t="s">
        <v>2257</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2258</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792"/>
      <c r="AO77" s="792"/>
      <c r="AP77" s="792"/>
      <c r="AQ77" s="792"/>
      <c r="AR77" s="792"/>
      <c r="AS77" s="792"/>
      <c r="AT77" s="792"/>
      <c r="AU77" s="792"/>
      <c r="AV77" s="792"/>
      <c r="AW77" s="792"/>
      <c r="AX77" s="793"/>
      <c r="AY77" s="19"/>
      <c r="AZ77" s="13"/>
      <c r="BA77" s="797">
        <f>COUNTIF(E77:F80, "✓")+COUNTIF(E77:F80, "誓約")</f>
        <v>2</v>
      </c>
    </row>
    <row r="78" spans="1:53" ht="32.450000000000003" customHeight="1" thickBot="1">
      <c r="A78" s="18"/>
      <c r="B78" s="661" t="s">
        <v>89</v>
      </c>
      <c r="C78" s="662"/>
      <c r="D78" s="809"/>
      <c r="E78" s="798" t="s">
        <v>30</v>
      </c>
      <c r="F78" s="799"/>
      <c r="G78" s="800" t="s">
        <v>2259</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2260</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t="s">
        <v>30</v>
      </c>
      <c r="F80" s="824"/>
      <c r="G80" s="800" t="s">
        <v>2265</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2261</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AND(E81="",E82= "")), "！⑰又は⑱の取組は必須です。",  "")</f>
        <v>！⑰又は⑱の取組は必須です。</v>
      </c>
      <c r="AN81" s="818"/>
      <c r="AO81" s="818"/>
      <c r="AP81" s="818"/>
      <c r="AQ81" s="818"/>
      <c r="AR81" s="818"/>
      <c r="AS81" s="818"/>
      <c r="AT81" s="818"/>
      <c r="AU81" s="818"/>
      <c r="AV81" s="818"/>
      <c r="AW81" s="818"/>
      <c r="AX81" s="819"/>
      <c r="AY81" s="19"/>
      <c r="AZ81" s="13"/>
      <c r="BA81" s="820">
        <f>COUNTIF(E81:F88, "✓")+COUNTIF(E81:F88, "誓約")</f>
        <v>2</v>
      </c>
    </row>
    <row r="82" spans="1:53" ht="15" customHeight="1" thickBot="1">
      <c r="A82" s="18"/>
      <c r="B82" s="661" t="s">
        <v>90</v>
      </c>
      <c r="C82" s="662"/>
      <c r="D82" s="809"/>
      <c r="E82" s="798"/>
      <c r="F82" s="799"/>
      <c r="G82" s="800" t="s">
        <v>91</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45" customHeight="1">
      <c r="A83" s="18"/>
      <c r="B83" s="664"/>
      <c r="C83" s="810"/>
      <c r="D83" s="811"/>
      <c r="E83" s="798" t="s">
        <v>30</v>
      </c>
      <c r="F83" s="799"/>
      <c r="G83" s="800" t="s">
        <v>92</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！この区分（８項目）から３つ以上の取組が選択されていません。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t="s">
        <v>268</v>
      </c>
      <c r="F84" s="799"/>
      <c r="G84" s="800" t="s">
        <v>93</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 customHeight="1">
      <c r="A85" s="18"/>
      <c r="B85" s="664"/>
      <c r="C85" s="810"/>
      <c r="D85" s="811"/>
      <c r="E85" s="798"/>
      <c r="F85" s="799"/>
      <c r="G85" s="800" t="s">
        <v>2262</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94</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2266</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 customHeight="1">
      <c r="A88" s="18"/>
      <c r="B88" s="664"/>
      <c r="C88" s="810"/>
      <c r="D88" s="811"/>
      <c r="E88" s="798"/>
      <c r="F88" s="799"/>
      <c r="G88" s="800" t="s">
        <v>95</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96</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97</v>
      </c>
      <c r="C90" s="662"/>
      <c r="D90" s="809"/>
      <c r="E90" s="815" t="s">
        <v>30</v>
      </c>
      <c r="F90" s="816"/>
      <c r="G90" s="800" t="s">
        <v>2267</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！この区分（４項目）から２つ以上の取組が選択されていません。</v>
      </c>
      <c r="AN90" s="792"/>
      <c r="AO90" s="792"/>
      <c r="AP90" s="792"/>
      <c r="AQ90" s="792"/>
      <c r="AR90" s="792"/>
      <c r="AS90" s="792"/>
      <c r="AT90" s="792"/>
      <c r="AU90" s="792"/>
      <c r="AV90" s="792"/>
      <c r="AW90" s="792"/>
      <c r="AX90" s="793"/>
      <c r="AY90" s="19"/>
      <c r="AZ90" s="13"/>
      <c r="BA90" s="797">
        <f>COUNTIF(E90:F93, "✓")+COUNTIF(E90:F93, "誓約")</f>
        <v>2</v>
      </c>
    </row>
    <row r="91" spans="1:53" ht="27.75" customHeight="1" thickBot="1">
      <c r="A91" s="18"/>
      <c r="B91" s="664"/>
      <c r="C91" s="810"/>
      <c r="D91" s="811"/>
      <c r="E91" s="798" t="s">
        <v>30</v>
      </c>
      <c r="F91" s="799"/>
      <c r="G91" s="800" t="s">
        <v>2268</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2263</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2264</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71" t="s">
        <v>2195</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 customHeight="1">
      <c r="A97" s="167"/>
      <c r="B97" s="773" t="s">
        <v>100</v>
      </c>
      <c r="C97" s="774"/>
      <c r="D97" s="774"/>
      <c r="E97" s="775" t="b">
        <v>0</v>
      </c>
      <c r="F97" s="174"/>
      <c r="G97" s="779" t="s">
        <v>2269</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99</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t="s">
        <v>30</v>
      </c>
      <c r="G98" s="787" t="s">
        <v>101</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66</v>
      </c>
      <c r="BB100" s="757"/>
      <c r="BC100" s="757"/>
      <c r="BD100" s="757"/>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2523</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2532</v>
      </c>
      <c r="C105" s="707" t="s">
        <v>2533</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1487404</v>
      </c>
      <c r="X105" s="770"/>
      <c r="Y105" s="770"/>
      <c r="Z105" s="770"/>
      <c r="AA105" s="591" t="s">
        <v>54</v>
      </c>
      <c r="AB105" s="79" t="s">
        <v>56</v>
      </c>
      <c r="AC105" s="767"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2534</v>
      </c>
      <c r="C106" s="704" t="s">
        <v>2541</v>
      </c>
      <c r="D106" s="705"/>
      <c r="E106" s="705"/>
      <c r="F106" s="705"/>
      <c r="G106" s="705"/>
      <c r="H106" s="705"/>
      <c r="I106" s="705"/>
      <c r="J106" s="705"/>
      <c r="K106" s="705"/>
      <c r="L106" s="705"/>
      <c r="M106" s="705"/>
      <c r="N106" s="705"/>
      <c r="O106" s="705"/>
      <c r="P106" s="705"/>
      <c r="Q106" s="705"/>
      <c r="R106" s="705"/>
      <c r="S106" s="705"/>
      <c r="T106" s="705"/>
      <c r="U106" s="705"/>
      <c r="V106" s="706"/>
      <c r="W106" s="790">
        <f>T32</f>
        <v>100000000</v>
      </c>
      <c r="X106" s="790"/>
      <c r="Y106" s="790"/>
      <c r="Z106" s="790"/>
      <c r="AA106" s="591" t="s">
        <v>54</v>
      </c>
      <c r="AB106" s="79" t="s">
        <v>56</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105</v>
      </c>
      <c r="AF110" s="761"/>
      <c r="AG110" s="761"/>
      <c r="AH110" s="761"/>
      <c r="AI110" s="761"/>
      <c r="AJ110" s="762"/>
      <c r="AK110" s="550" t="str">
        <f>IF(H6="", "", IF(AND(BA111=TRUE,OR(BA112=TRUE),BA113=TRUE,BA114=TRUE, BA116=TRUE, BA115=TRUE,BA117=TRUE),"○","×"))</f>
        <v>○</v>
      </c>
      <c r="AL110" s="18"/>
      <c r="AM110" s="763" t="s">
        <v>106</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2216</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107</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755" t="s">
        <v>2271</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107</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743" t="s">
        <v>2197</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108</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743" t="s">
        <v>109</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110</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743" t="s">
        <v>111</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112</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748" t="s">
        <v>113</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114</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743" t="s">
        <v>115</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110</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737" t="s">
        <v>2521</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739">
        <v>8</v>
      </c>
      <c r="F126" s="740"/>
      <c r="G126" s="191" t="s">
        <v>120</v>
      </c>
      <c r="H126" s="739">
        <v>4</v>
      </c>
      <c r="I126" s="740"/>
      <c r="J126" s="191" t="s">
        <v>121</v>
      </c>
      <c r="K126" s="739">
        <v>1</v>
      </c>
      <c r="L126" s="740"/>
      <c r="M126" s="191" t="s">
        <v>122</v>
      </c>
      <c r="N126" s="15"/>
      <c r="O126" s="741" t="s">
        <v>46</v>
      </c>
      <c r="P126" s="741"/>
      <c r="Q126" s="741"/>
      <c r="R126" s="742" t="str">
        <f>IF(H6="","",H6)</f>
        <v>○○サービス事業所</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33" t="s">
        <v>123</v>
      </c>
      <c r="O127" s="733"/>
      <c r="P127" s="733"/>
      <c r="Q127" s="733"/>
      <c r="R127" s="734" t="s">
        <v>19</v>
      </c>
      <c r="S127" s="734"/>
      <c r="T127" s="735" t="str">
        <f>IF(基本情報入力シート!L20="", "", 基本情報入力シート!L20)</f>
        <v>代表取締役</v>
      </c>
      <c r="U127" s="735"/>
      <c r="V127" s="735"/>
      <c r="W127" s="735"/>
      <c r="X127" s="735"/>
      <c r="Y127" s="736" t="s">
        <v>21</v>
      </c>
      <c r="Z127" s="736"/>
      <c r="AA127" s="735" t="str">
        <f>IF(基本情報入力シート!L21="", "", 基本情報入力シート!L21)</f>
        <v>厚労　太郎</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128</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2196</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2272</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129</v>
      </c>
      <c r="C138" s="730" t="s">
        <v>130</v>
      </c>
      <c r="D138" s="731"/>
      <c r="E138" s="731"/>
      <c r="F138" s="731"/>
      <c r="G138" s="731"/>
      <c r="H138" s="731"/>
      <c r="I138" s="732"/>
      <c r="J138" s="719" t="s">
        <v>131</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v>
      </c>
      <c r="AL138" s="18"/>
    </row>
    <row r="139" spans="1:52" s="169" customFormat="1" ht="25.9" customHeight="1">
      <c r="A139" s="167"/>
      <c r="B139" s="209" t="s">
        <v>132</v>
      </c>
      <c r="C139" s="724" t="s">
        <v>133</v>
      </c>
      <c r="D139" s="725"/>
      <c r="E139" s="725"/>
      <c r="F139" s="725"/>
      <c r="G139" s="725"/>
      <c r="H139" s="725"/>
      <c r="I139" s="726"/>
      <c r="J139" s="717" t="s">
        <v>134</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v>
      </c>
      <c r="AL139" s="210"/>
    </row>
    <row r="140" spans="1:52" s="169" customFormat="1" ht="24" customHeight="1">
      <c r="A140" s="19"/>
      <c r="B140" s="556" t="s">
        <v>135</v>
      </c>
      <c r="C140" s="724" t="s">
        <v>136</v>
      </c>
      <c r="D140" s="725"/>
      <c r="E140" s="725"/>
      <c r="F140" s="725"/>
      <c r="G140" s="725"/>
      <c r="H140" s="725"/>
      <c r="I140" s="726"/>
      <c r="J140" s="717" t="s">
        <v>137</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v>
      </c>
      <c r="AL140" s="18"/>
    </row>
    <row r="141" spans="1:52" s="13" customFormat="1" ht="26.25" customHeight="1">
      <c r="A141" s="19"/>
      <c r="B141" s="556" t="s">
        <v>138</v>
      </c>
      <c r="C141" s="724" t="s">
        <v>139</v>
      </c>
      <c r="D141" s="725"/>
      <c r="E141" s="725"/>
      <c r="F141" s="725"/>
      <c r="G141" s="725"/>
      <c r="H141" s="725"/>
      <c r="I141" s="726"/>
      <c r="J141" s="717" t="s">
        <v>2542</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v>
      </c>
      <c r="AL141" s="18"/>
    </row>
    <row r="142" spans="1:52" s="13" customFormat="1" ht="18" customHeight="1">
      <c r="A142" s="19"/>
      <c r="B142" s="556" t="s">
        <v>140</v>
      </c>
      <c r="C142" s="724" t="s">
        <v>141</v>
      </c>
      <c r="D142" s="725"/>
      <c r="E142" s="725"/>
      <c r="F142" s="725"/>
      <c r="G142" s="725"/>
      <c r="H142" s="725"/>
      <c r="I142" s="726"/>
      <c r="J142" s="719" t="s">
        <v>2273</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v>
      </c>
      <c r="AL142" s="210"/>
    </row>
    <row r="143" spans="1:52" s="13" customFormat="1" ht="22.15" customHeight="1">
      <c r="A143" s="19"/>
      <c r="B143" s="710" t="s">
        <v>142</v>
      </c>
      <c r="C143" s="711" t="s">
        <v>143</v>
      </c>
      <c r="D143" s="712"/>
      <c r="E143" s="712"/>
      <c r="F143" s="712"/>
      <c r="G143" s="712"/>
      <c r="H143" s="712"/>
      <c r="I143" s="713"/>
      <c r="J143" s="717" t="s">
        <v>2198</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v>
      </c>
      <c r="AL143" s="18"/>
    </row>
    <row r="144" spans="1:52" s="13" customFormat="1">
      <c r="A144" s="19"/>
      <c r="B144" s="710"/>
      <c r="C144" s="714"/>
      <c r="D144" s="715"/>
      <c r="E144" s="715"/>
      <c r="F144" s="715"/>
      <c r="G144" s="715"/>
      <c r="H144" s="715"/>
      <c r="I144" s="716"/>
      <c r="J144" s="719" t="s">
        <v>2274</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v>
      </c>
      <c r="AL144" s="18"/>
    </row>
    <row r="145" spans="1:38" ht="15" customHeight="1">
      <c r="A145" s="18"/>
      <c r="B145" s="381" t="s">
        <v>144</v>
      </c>
      <c r="C145" s="721" t="s">
        <v>145</v>
      </c>
      <c r="D145" s="721"/>
      <c r="E145" s="721"/>
      <c r="F145" s="721"/>
      <c r="G145" s="721"/>
      <c r="H145" s="721"/>
      <c r="I145" s="721"/>
      <c r="J145" s="722" t="s">
        <v>146</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147</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58</v>
      </c>
      <c r="C148" s="698" t="s">
        <v>148</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v>
      </c>
      <c r="AL148" s="18"/>
    </row>
    <row r="149" spans="1:38" ht="13.15" customHeight="1">
      <c r="A149" s="18"/>
      <c r="B149" s="212" t="s">
        <v>58</v>
      </c>
      <c r="C149" s="701" t="s">
        <v>149</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wWMjRFSo6vm9jbmNqEzF1khd5uojUIhHUvUjMqgVT+Zuineaclj0JZIOGLu8TDXy69jtzDpLCoPfLA8IYfTFdA==" saltValue="WbwFcFgYkky2EW2052IrOQ=="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S4" s="53"/>
      <c r="BL4" s="224"/>
      <c r="BM4"/>
      <c r="BN4"/>
      <c r="BO4"/>
      <c r="BP4"/>
    </row>
    <row r="5" spans="1:69" ht="35.25" customHeight="1" thickBot="1">
      <c r="A5" s="966" t="s">
        <v>151</v>
      </c>
      <c r="B5" s="967"/>
      <c r="C5" s="967"/>
      <c r="D5" s="967"/>
      <c r="E5" s="967"/>
      <c r="F5" s="967"/>
      <c r="G5" s="967"/>
      <c r="H5" s="967"/>
      <c r="I5" s="967"/>
      <c r="J5" s="967"/>
      <c r="K5" s="968"/>
      <c r="L5" s="969">
        <f>IFERROR(SUM(AC:AC),"")</f>
        <v>4610138</v>
      </c>
      <c r="M5" s="970"/>
      <c r="N5" s="971"/>
      <c r="O5" s="236" t="s">
        <v>54</v>
      </c>
      <c r="P5" s="551"/>
      <c r="Q5" s="237"/>
      <c r="R5" s="217"/>
      <c r="S5" s="218"/>
      <c r="T5" s="58"/>
      <c r="U5" s="219"/>
      <c r="V5" s="219"/>
      <c r="W5" s="219"/>
      <c r="X5" s="219"/>
      <c r="Y5" s="219"/>
      <c r="Z5" s="219"/>
      <c r="AA5" s="219"/>
      <c r="AB5" s="219"/>
      <c r="AC5" s="219"/>
      <c r="AD5" s="219"/>
      <c r="AE5" s="219"/>
      <c r="AF5" s="220"/>
      <c r="AG5" s="982" t="s">
        <v>2232</v>
      </c>
      <c r="AH5" s="983"/>
      <c r="AI5" s="983"/>
      <c r="AJ5" s="984"/>
      <c r="AK5" s="327">
        <f>COUNTIF(AU:AU,"対象")</f>
        <v>2</v>
      </c>
      <c r="AL5" s="54"/>
      <c r="AM5" s="54"/>
      <c r="AN5" s="54"/>
      <c r="AO5" s="54"/>
      <c r="AP5" s="235"/>
      <c r="AQ5" s="238"/>
      <c r="AS5" s="235"/>
      <c r="BL5" s="224"/>
      <c r="BM5"/>
      <c r="BN5"/>
      <c r="BO5"/>
      <c r="BP5"/>
    </row>
    <row r="6" spans="1:69" ht="35.25" customHeight="1" thickBot="1">
      <c r="A6" s="239"/>
      <c r="B6" s="966" t="s">
        <v>152</v>
      </c>
      <c r="C6" s="967"/>
      <c r="D6" s="967"/>
      <c r="E6" s="967"/>
      <c r="F6" s="967"/>
      <c r="G6" s="967"/>
      <c r="H6" s="967"/>
      <c r="I6" s="967"/>
      <c r="J6" s="967"/>
      <c r="K6" s="968"/>
      <c r="L6" s="969">
        <f>IFERROR(SUM(AE:AE),"")</f>
        <v>2014878</v>
      </c>
      <c r="M6" s="970"/>
      <c r="N6" s="971"/>
      <c r="O6" s="236" t="s">
        <v>54</v>
      </c>
      <c r="P6" s="216"/>
      <c r="Q6" s="237"/>
      <c r="R6" s="217"/>
      <c r="S6" s="218"/>
      <c r="T6" s="58"/>
      <c r="U6" s="219"/>
      <c r="V6" s="219"/>
      <c r="W6" s="219"/>
      <c r="X6" s="219"/>
      <c r="Y6" s="219"/>
      <c r="Z6" s="219"/>
      <c r="AA6" s="219"/>
      <c r="AB6" s="219"/>
      <c r="AC6" s="219"/>
      <c r="AD6" s="219"/>
      <c r="AE6" s="219"/>
      <c r="AF6" s="220"/>
      <c r="AG6" s="972" t="s">
        <v>2525</v>
      </c>
      <c r="AH6" s="973"/>
      <c r="AI6" s="973"/>
      <c r="AJ6" s="974"/>
      <c r="AK6" s="581">
        <f>COUNTIF(AI13:AI113,"○")</f>
        <v>2</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2508</v>
      </c>
      <c r="B7" s="986"/>
      <c r="C7" s="986"/>
      <c r="D7" s="986"/>
      <c r="E7" s="986"/>
      <c r="F7" s="986"/>
      <c r="G7" s="986"/>
      <c r="H7" s="986"/>
      <c r="I7" s="986"/>
      <c r="J7" s="986"/>
      <c r="K7" s="987"/>
      <c r="L7" s="988">
        <f>SUM(AD13:AD113)</f>
        <v>0</v>
      </c>
      <c r="M7" s="988"/>
      <c r="N7" s="988"/>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2535</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28" t="s">
        <v>154</v>
      </c>
      <c r="P11" s="930" t="s">
        <v>2228</v>
      </c>
      <c r="Q11" s="932" t="s">
        <v>2229</v>
      </c>
      <c r="R11" s="933"/>
      <c r="S11" s="933"/>
      <c r="T11" s="933"/>
      <c r="U11" s="933"/>
      <c r="V11" s="933"/>
      <c r="W11" s="933"/>
      <c r="X11" s="933"/>
      <c r="Y11" s="933"/>
      <c r="Z11" s="933"/>
      <c r="AA11" s="933"/>
      <c r="AB11" s="934"/>
      <c r="AC11" s="938" t="s">
        <v>2230</v>
      </c>
      <c r="AD11" s="940" t="s">
        <v>2507</v>
      </c>
      <c r="AE11" s="942" t="s">
        <v>155</v>
      </c>
      <c r="AF11" s="93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29"/>
      <c r="P12" s="931"/>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2537</v>
      </c>
      <c r="AJ12" s="288" t="s">
        <v>2231</v>
      </c>
      <c r="AK12" s="290" t="s">
        <v>2538</v>
      </c>
      <c r="AL12" s="926" t="s">
        <v>167</v>
      </c>
      <c r="AM12" s="927"/>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tabSelected="1"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86"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T4" s="53"/>
      <c r="BP4" s="224"/>
      <c r="BQ4"/>
      <c r="BR4"/>
      <c r="BS4"/>
      <c r="BT4"/>
    </row>
    <row r="5" spans="1:73" ht="51" customHeight="1" thickBot="1">
      <c r="A5" s="1005" t="s">
        <v>192</v>
      </c>
      <c r="B5" s="1006"/>
      <c r="C5" s="1006"/>
      <c r="D5" s="1006"/>
      <c r="E5" s="1006"/>
      <c r="F5" s="1006"/>
      <c r="G5" s="1006"/>
      <c r="H5" s="1006"/>
      <c r="I5" s="1006"/>
      <c r="J5" s="1007"/>
      <c r="K5" s="391" t="s">
        <v>193</v>
      </c>
      <c r="L5" s="1008" t="s">
        <v>2213</v>
      </c>
      <c r="M5" s="1009"/>
      <c r="N5" s="1010" t="s">
        <v>2214</v>
      </c>
      <c r="O5" s="1011"/>
      <c r="P5" s="392"/>
      <c r="Q5" s="237"/>
      <c r="R5" s="217"/>
      <c r="S5" s="218"/>
      <c r="T5" s="58"/>
      <c r="U5" s="219"/>
      <c r="V5" s="219"/>
      <c r="W5" s="219"/>
      <c r="X5" s="219"/>
      <c r="Y5" s="219"/>
      <c r="Z5" s="219"/>
      <c r="AA5" s="219"/>
      <c r="AB5" s="219"/>
      <c r="AC5" s="219"/>
      <c r="AD5" s="219"/>
      <c r="AE5" s="219"/>
      <c r="AF5" s="220"/>
      <c r="AG5" s="982" t="s">
        <v>2524</v>
      </c>
      <c r="AH5" s="983"/>
      <c r="AI5" s="983"/>
      <c r="AJ5" s="984"/>
      <c r="AK5" s="327">
        <f>COUNTIF(AV:AV,"対象")</f>
        <v>3</v>
      </c>
      <c r="AL5" s="54"/>
      <c r="AM5" s="54"/>
      <c r="AN5" s="54"/>
      <c r="AO5" s="54"/>
      <c r="AP5" s="235"/>
      <c r="AQ5" s="238"/>
      <c r="AR5" s="238"/>
      <c r="AT5" s="235"/>
      <c r="BP5" s="224"/>
      <c r="BQ5"/>
      <c r="BR5"/>
      <c r="BS5"/>
      <c r="BT5"/>
    </row>
    <row r="6" spans="1:73" ht="35.25" customHeight="1" thickBot="1">
      <c r="A6" s="1002" t="s">
        <v>151</v>
      </c>
      <c r="B6" s="1003"/>
      <c r="C6" s="1003"/>
      <c r="D6" s="1003"/>
      <c r="E6" s="1003"/>
      <c r="F6" s="1003"/>
      <c r="G6" s="1003"/>
      <c r="H6" s="1003"/>
      <c r="I6" s="1003"/>
      <c r="J6" s="1004"/>
      <c r="K6" s="292">
        <f>IFERROR(SUM($AC:$AC),"")</f>
        <v>32602900</v>
      </c>
      <c r="L6" s="969">
        <f>IFERROR(SUMIF($AO$13:$AO$113,"加算対象",$AC13:$AC113),"")</f>
        <v>32167300</v>
      </c>
      <c r="M6" s="971"/>
      <c r="N6" s="969">
        <f>IFERROR(SUMIF($AO$13:$AO$113,"加算対象外",$AC13:$AC113),"")</f>
        <v>435600</v>
      </c>
      <c r="O6" s="971"/>
      <c r="P6" s="236" t="s">
        <v>54</v>
      </c>
      <c r="Q6" s="237"/>
      <c r="R6" s="217"/>
      <c r="S6" s="218"/>
      <c r="T6" s="58"/>
      <c r="U6" s="219"/>
      <c r="V6" s="219"/>
      <c r="W6" s="219"/>
      <c r="X6" s="219"/>
      <c r="Y6" s="219"/>
      <c r="Z6" s="219"/>
      <c r="AA6" s="219"/>
      <c r="AB6" s="219"/>
      <c r="AC6" s="219"/>
      <c r="AD6" s="219"/>
      <c r="AE6" s="219"/>
      <c r="AF6" s="220"/>
      <c r="AG6" s="982" t="s">
        <v>2525</v>
      </c>
      <c r="AH6" s="983"/>
      <c r="AI6" s="983"/>
      <c r="AJ6" s="984"/>
      <c r="AK6" s="581">
        <f>COUNTIF(AI13:AI113,"○")</f>
        <v>3</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599"/>
      <c r="BO6" s="587"/>
      <c r="BP6" s="975"/>
      <c r="BQ6" s="975"/>
      <c r="BR6" s="975"/>
      <c r="BS6" s="975"/>
      <c r="BT6" s="975"/>
    </row>
    <row r="7" spans="1:73" ht="35.25" customHeight="1">
      <c r="A7" s="393"/>
      <c r="B7" s="996" t="s">
        <v>152</v>
      </c>
      <c r="C7" s="997"/>
      <c r="D7" s="997"/>
      <c r="E7" s="997"/>
      <c r="F7" s="997"/>
      <c r="G7" s="997"/>
      <c r="H7" s="997"/>
      <c r="I7" s="997"/>
      <c r="J7" s="998"/>
      <c r="K7" s="292">
        <f>IFERROR(SUM($AE:$AE),"")</f>
        <v>12757805</v>
      </c>
      <c r="L7" s="969">
        <f>IFERROR(SUMIF($AO$13:$AO$113,"加算対象",$AE13:$AE113),"")</f>
        <v>12757805</v>
      </c>
      <c r="M7" s="971"/>
      <c r="N7" s="999"/>
      <c r="O7" s="1000"/>
      <c r="P7" s="236" t="s">
        <v>54</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1012" t="s">
        <v>2511</v>
      </c>
      <c r="B8" s="1013"/>
      <c r="C8" s="1013"/>
      <c r="D8" s="1013"/>
      <c r="E8" s="1013"/>
      <c r="F8" s="1013"/>
      <c r="G8" s="1013"/>
      <c r="H8" s="1013"/>
      <c r="I8" s="1013"/>
      <c r="J8" s="1014"/>
      <c r="K8" s="988">
        <f>SUM(AD13:AD113)</f>
        <v>9116620</v>
      </c>
      <c r="L8" s="988"/>
      <c r="M8" s="988"/>
      <c r="N8" s="988"/>
      <c r="O8" s="988"/>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5" t="s">
        <v>2522</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989" t="s">
        <v>2510</v>
      </c>
      <c r="N11" s="990"/>
      <c r="O11" s="991" t="s">
        <v>194</v>
      </c>
      <c r="P11" s="993" t="s">
        <v>2228</v>
      </c>
      <c r="Q11" s="932" t="s">
        <v>2234</v>
      </c>
      <c r="R11" s="933"/>
      <c r="S11" s="933"/>
      <c r="T11" s="933"/>
      <c r="U11" s="933"/>
      <c r="V11" s="933"/>
      <c r="W11" s="933"/>
      <c r="X11" s="933"/>
      <c r="Y11" s="933"/>
      <c r="Z11" s="933"/>
      <c r="AA11" s="933"/>
      <c r="AB11" s="934"/>
      <c r="AC11" s="938" t="s">
        <v>2230</v>
      </c>
      <c r="AD11" s="940" t="s">
        <v>2511</v>
      </c>
      <c r="AE11" s="942" t="s">
        <v>155</v>
      </c>
      <c r="AF11" s="93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992"/>
      <c r="P12" s="994"/>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2539</v>
      </c>
      <c r="AJ12" s="288" t="s">
        <v>2231</v>
      </c>
      <c r="AK12" s="290" t="s">
        <v>2540</v>
      </c>
      <c r="AL12" s="926" t="s">
        <v>167</v>
      </c>
      <c r="AM12" s="927"/>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1" t="s">
        <v>200</v>
      </c>
      <c r="C3" s="1021"/>
      <c r="D3" s="1021"/>
      <c r="E3" s="1021"/>
      <c r="F3" s="1021"/>
      <c r="G3" s="1021"/>
      <c r="H3" s="1021"/>
      <c r="I3" s="1021"/>
      <c r="J3" s="74"/>
    </row>
    <row r="4" spans="1:10" s="75" customFormat="1" ht="25.15" customHeight="1">
      <c r="A4" s="74"/>
      <c r="B4" s="1018" t="s">
        <v>201</v>
      </c>
      <c r="C4" s="1019"/>
      <c r="D4" s="1019"/>
      <c r="E4" s="1019"/>
      <c r="F4" s="1019"/>
      <c r="G4" s="1019"/>
      <c r="H4" s="1019"/>
      <c r="I4" s="1020"/>
      <c r="J4" s="74"/>
    </row>
    <row r="5" spans="1:10" s="75" customFormat="1" ht="25.15" customHeight="1">
      <c r="A5" s="74"/>
      <c r="B5" s="111" t="s">
        <v>202</v>
      </c>
      <c r="C5" s="1018" t="s">
        <v>203</v>
      </c>
      <c r="D5" s="1019"/>
      <c r="E5" s="1019"/>
      <c r="F5" s="1019"/>
      <c r="G5" s="1019"/>
      <c r="H5" s="1019"/>
      <c r="I5" s="1020"/>
      <c r="J5" s="74"/>
    </row>
    <row r="6" spans="1:10" s="75" customFormat="1" ht="25.15" customHeight="1">
      <c r="A6" s="74"/>
      <c r="B6" s="111" t="s">
        <v>204</v>
      </c>
      <c r="C6" s="1018" t="s">
        <v>205</v>
      </c>
      <c r="D6" s="1019"/>
      <c r="E6" s="1019"/>
      <c r="F6" s="1019"/>
      <c r="G6" s="1019"/>
      <c r="H6" s="1019"/>
      <c r="I6" s="1020"/>
      <c r="J6" s="74"/>
    </row>
    <row r="7" spans="1:10" s="75" customFormat="1" ht="25.15" customHeight="1">
      <c r="A7" s="74"/>
      <c r="B7" s="111" t="s">
        <v>206</v>
      </c>
      <c r="C7" s="1018" t="s">
        <v>207</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208</v>
      </c>
      <c r="C9" s="1021"/>
      <c r="D9" s="1021"/>
      <c r="E9" s="1021"/>
      <c r="F9" s="1021"/>
      <c r="G9" s="1021"/>
      <c r="H9" s="1021"/>
      <c r="I9" s="1021"/>
      <c r="J9" s="74"/>
    </row>
    <row r="10" spans="1:10" s="75" customFormat="1" ht="25.15" customHeight="1">
      <c r="A10" s="74"/>
      <c r="B10" s="1018" t="s">
        <v>209</v>
      </c>
      <c r="C10" s="1019"/>
      <c r="D10" s="1019"/>
      <c r="E10" s="1019"/>
      <c r="F10" s="1019"/>
      <c r="G10" s="1019"/>
      <c r="H10" s="1019"/>
      <c r="I10" s="1020"/>
      <c r="J10" s="74"/>
    </row>
    <row r="11" spans="1:10" s="75" customFormat="1" ht="56.45" customHeight="1">
      <c r="A11" s="74"/>
      <c r="B11" s="1022" t="s">
        <v>210</v>
      </c>
      <c r="C11" s="1015" t="s">
        <v>211</v>
      </c>
      <c r="D11" s="1016"/>
      <c r="E11" s="1016"/>
      <c r="F11" s="1016"/>
      <c r="G11" s="1016"/>
      <c r="H11" s="1016"/>
      <c r="I11" s="1017"/>
      <c r="J11" s="74"/>
    </row>
    <row r="12" spans="1:10" s="75" customFormat="1" ht="54.6" customHeight="1">
      <c r="A12" s="74"/>
      <c r="B12" s="1022"/>
      <c r="C12" s="1023" t="s">
        <v>212</v>
      </c>
      <c r="D12" s="111" t="s">
        <v>213</v>
      </c>
      <c r="E12" s="1015" t="s">
        <v>214</v>
      </c>
      <c r="F12" s="1016"/>
      <c r="G12" s="1016"/>
      <c r="H12" s="1016"/>
      <c r="I12" s="1017"/>
      <c r="J12" s="115"/>
    </row>
    <row r="13" spans="1:10" s="75" customFormat="1" ht="32.450000000000003" customHeight="1">
      <c r="A13" s="74"/>
      <c r="B13" s="1022"/>
      <c r="C13" s="1024"/>
      <c r="D13" s="111" t="s">
        <v>215</v>
      </c>
      <c r="E13" s="1015" t="s">
        <v>216</v>
      </c>
      <c r="F13" s="1016"/>
      <c r="G13" s="1016"/>
      <c r="H13" s="1016"/>
      <c r="I13" s="1017"/>
      <c r="J13" s="115"/>
    </row>
    <row r="14" spans="1:10" s="75" customFormat="1" ht="25.15" customHeight="1">
      <c r="A14" s="74"/>
      <c r="B14" s="111" t="s">
        <v>217</v>
      </c>
      <c r="C14" s="1018" t="s">
        <v>218</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28" t="s">
        <v>221</v>
      </c>
      <c r="B20" s="1029"/>
      <c r="C20" s="68" t="s">
        <v>222</v>
      </c>
      <c r="D20" s="69" t="s">
        <v>223</v>
      </c>
      <c r="E20" s="69" t="s">
        <v>224</v>
      </c>
      <c r="F20" s="69" t="s">
        <v>225</v>
      </c>
      <c r="G20" s="70"/>
      <c r="H20" s="70"/>
      <c r="I20" s="70"/>
    </row>
    <row r="21" spans="1:10" ht="96">
      <c r="A21" s="1030" t="s">
        <v>226</v>
      </c>
      <c r="B21" s="1029"/>
      <c r="C21" s="71" t="s">
        <v>227</v>
      </c>
      <c r="D21" s="71" t="s">
        <v>228</v>
      </c>
      <c r="E21" s="71" t="s">
        <v>229</v>
      </c>
      <c r="F21" s="71" t="s">
        <v>230</v>
      </c>
      <c r="G21" s="70"/>
      <c r="H21" s="70"/>
      <c r="I21" s="70"/>
    </row>
    <row r="22" spans="1:10" ht="85.5">
      <c r="A22" s="1030" t="s">
        <v>231</v>
      </c>
      <c r="B22" s="1029"/>
      <c r="C22" s="71" t="s">
        <v>232</v>
      </c>
      <c r="D22" s="71" t="s">
        <v>233</v>
      </c>
      <c r="E22" s="71" t="s">
        <v>234</v>
      </c>
      <c r="F22" s="72" t="s">
        <v>235</v>
      </c>
      <c r="G22" s="63"/>
      <c r="H22" s="63"/>
      <c r="I22" s="63"/>
    </row>
    <row r="23" spans="1:10" ht="85.5">
      <c r="A23" s="1030" t="s">
        <v>236</v>
      </c>
      <c r="B23" s="1029"/>
      <c r="C23" s="71" t="s">
        <v>237</v>
      </c>
      <c r="D23" s="71" t="s">
        <v>238</v>
      </c>
      <c r="E23" s="71" t="s">
        <v>239</v>
      </c>
      <c r="F23" s="72" t="s">
        <v>240</v>
      </c>
      <c r="G23" s="63"/>
      <c r="H23" s="63"/>
      <c r="I23" s="63"/>
    </row>
    <row r="24" spans="1:10">
      <c r="A24" s="63"/>
      <c r="B24" s="63"/>
      <c r="C24" s="63"/>
      <c r="D24" s="63"/>
      <c r="E24" s="63"/>
      <c r="F24" s="63"/>
      <c r="G24" s="63"/>
      <c r="H24" s="63"/>
      <c r="I24" s="63"/>
    </row>
    <row r="25" spans="1:10" ht="24">
      <c r="A25" s="1031" t="s">
        <v>241</v>
      </c>
      <c r="B25" s="1031"/>
      <c r="C25" s="1031"/>
      <c r="D25" s="1031"/>
      <c r="E25" s="1031"/>
      <c r="F25" s="1031"/>
      <c r="G25" s="1031"/>
      <c r="H25" s="1031"/>
      <c r="I25" s="1031"/>
    </row>
    <row r="26" spans="1:10" ht="24">
      <c r="A26" s="65" t="s">
        <v>242</v>
      </c>
      <c r="B26" s="65"/>
      <c r="C26" s="65"/>
      <c r="D26" s="65"/>
      <c r="E26" s="65"/>
      <c r="F26" s="65"/>
      <c r="G26" s="65"/>
      <c r="H26" s="65"/>
      <c r="I26" s="65"/>
    </row>
    <row r="27" spans="1:10" ht="24">
      <c r="A27" s="1025" t="s">
        <v>243</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8.2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8.2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8.2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8.2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8.2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8.2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8.2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8.2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8.2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8.2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8.2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8.2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8.2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8.2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8.2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8.2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8.2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8.2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8.2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8.2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8.2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8.2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8.2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8.2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8.2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8.2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8.2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8.2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8.2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8.2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9"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8.2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8.2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8.2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8.2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7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7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7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7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4.2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4.2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4.2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4.2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4.2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4.2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4.2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4.2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4.2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4.2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4.2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4.2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4.2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4.2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4.2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4.2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4.2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4.2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4.2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4.2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4.2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4.2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4.2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4.2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4.2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4.2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4.2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4.2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4.2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4.2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4.2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4.2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4.2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4.2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4.2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4.2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4.2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4.2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4.2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4.2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4.2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4.2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4.2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4.2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4.2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4.2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4.2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4.2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4.2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4.2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4.2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4.2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4.2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4.2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4.2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4.2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4.2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4.2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4.2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4.2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4.2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4.2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4.2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4.2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4.2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4.2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4.2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4.2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4.2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4.2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4.2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4.2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4.2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4.2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4.2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4.2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4.2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4.2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4.2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4.2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4.2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4.2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4.2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4.2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4.2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4.2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4.2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4.2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4.2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4.2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4.2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4.2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4.2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4.2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4.2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4.2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4.2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4.2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4.2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4.2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4.2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4.2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4.2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4.2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4.2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4.2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4.2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4.2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4.2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4.2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4.2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4.2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4.2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4.2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4.2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4.2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4.2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4.2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4.2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4.2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4.2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4.2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4.2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4.2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4.2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terms/"/>
    <ds:schemaRef ds:uri="3b7b391f-316a-4bc7-a585-b2bcaf106fac"/>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2026-03-31T00:58:53Z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